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I:\07. Orçamentos\154. P33, P36 e P114 - Diversos Projetos\Planilhas\Planilha orçamentária\"/>
    </mc:Choice>
  </mc:AlternateContent>
  <xr:revisionPtr revIDLastSave="0" documentId="13_ncr:1_{4F33643C-C2A3-44C4-86F5-3630171A3E4A}" xr6:coauthVersionLast="47" xr6:coauthVersionMax="47" xr10:uidLastSave="{00000000-0000-0000-0000-000000000000}"/>
  <bookViews>
    <workbookView xWindow="-28920" yWindow="-120" windowWidth="29040" windowHeight="15720" tabRatio="646" activeTab="1" xr2:uid="{00000000-000D-0000-FFFF-FFFF00000000}"/>
  </bookViews>
  <sheets>
    <sheet name="Capa" sheetId="1" r:id="rId1"/>
    <sheet name="Planilha Qtd" sheetId="2" r:id="rId2"/>
    <sheet name="Curva ABC" sheetId="6"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0">#REF!</definedName>
    <definedName name="\a">#N/A</definedName>
    <definedName name="\c">[1]Plan2!#REF!</definedName>
    <definedName name="\p">[1]Plan2!#REF!</definedName>
    <definedName name="\Q">#REF!</definedName>
    <definedName name="\Z">#REF!</definedName>
    <definedName name="______R">#REF!</definedName>
    <definedName name="_____R">#REF!</definedName>
    <definedName name="____R">#REF!</definedName>
    <definedName name="____VB6">#REF!</definedName>
    <definedName name="___R">'[2]Solo I'!#REF!</definedName>
    <definedName name="___VB6">#REF!</definedName>
    <definedName name="__R">'[2]Solo I'!#REF!</definedName>
    <definedName name="__VB6">#REF!</definedName>
    <definedName name="_1">#N/A</definedName>
    <definedName name="_1____MÃO_DE_OBRA_DIRETA">'[3]-01-MOD'!$A$1</definedName>
    <definedName name="_11">#N/A</definedName>
    <definedName name="_13.1___MATERIAL_CONSUMO">'[3]13-MAT-FERR'!$A$2</definedName>
    <definedName name="_13.2___MATERIAL_APLICAÇÃO">'[3]13-MAT-FERR'!$A$5</definedName>
    <definedName name="_13.3__FERRAMENTAS">'[3]13-MAT-FERR'!$A$39</definedName>
    <definedName name="_13____MATERIAIS_E_FERRAMENTAS">'[3]13-MAT-FERR'!$A$1</definedName>
    <definedName name="_14____MATERIAL_DE_SEGURANÇA">'[3]14-MAT.SEG '!$A$1</definedName>
    <definedName name="_15____DIVERSOS">'[3]15-DIVERSOS'!$A$1</definedName>
    <definedName name="_16.1___EQUIPAMENTOS_MAIORES">'[3]16-EQUIP.'!$A$4</definedName>
    <definedName name="_16.2___EQUIPAMENTOS_MENORES">'[3]16-EQUIP.'!$A$53</definedName>
    <definedName name="_16.3___VEÍCULOS">'[4]16-EQUIP.'!#REF!</definedName>
    <definedName name="_16.4___COMBÚSTIVEL">'[4]16-EQUIP.'!#REF!</definedName>
    <definedName name="_16.5___EQUIPAMENTOS_DE_ESCRITÓRIO">'[4]16-EQUIP.'!#REF!</definedName>
    <definedName name="_16___EQUIPAMENTOS">'[3]16-EQUIP.'!$A$1</definedName>
    <definedName name="_17.1_MENSALISTA">'[3]-17-MOI'!$A$5</definedName>
    <definedName name="_17.2___HORISTA">'[3]-17-MOI'!$A$95</definedName>
    <definedName name="_17___DIREÇÃO_TÉCNICA_ADMINISTRATIVA">'[3]-17-MOI'!$A$1</definedName>
    <definedName name="_18___CANTEIRO___INSTALAÇÃO___MANUTENÇÃO">'[3]-18-CANTEIRO'!$A$1</definedName>
    <definedName name="_19___TRANSPORTE_DE_PESSOAL">'[3]-19-TRANSP.PESSOAL'!$A$1</definedName>
    <definedName name="_2">#N/A</definedName>
    <definedName name="_20___MOBILIZAÇÃO___DESMOBILIZAÇÃO">'[3]-20-MOB-DESMOB '!$A$1</definedName>
    <definedName name="_21___REFEIÇÃO_REFEITÓRIO">'[3]-21-REFEICAO'!$A$1</definedName>
    <definedName name="_22">#N/A</definedName>
    <definedName name="_22___VÁRIOS">'[3]-22-VARIOS'!$A$1</definedName>
    <definedName name="_23___SERVIÇOS_DE_TERCEIROS">'[3]-23-TERCEIROS'!$A$1</definedName>
    <definedName name="_Fill" hidden="1">#REF!</definedName>
    <definedName name="_xlnm._FilterDatabase" localSheetId="2" hidden="1">'Curva ABC'!$A$16:$F$221</definedName>
    <definedName name="_xlnm._FilterDatabase" localSheetId="1" hidden="1">'Planilha Qtd'!$A$11:$N$236</definedName>
    <definedName name="_Order1" hidden="1">255</definedName>
    <definedName name="_Order2" hidden="1">0</definedName>
    <definedName name="_Parse_Out" hidden="1">#REF!</definedName>
    <definedName name="_R">'[5]Solo I'!#REF!</definedName>
    <definedName name="_Regression_X" hidden="1">#REF!</definedName>
    <definedName name="_VB6">#REF!</definedName>
    <definedName name="A">#REF!</definedName>
    <definedName name="A_IMPRESI_N_IM">#REF!</definedName>
    <definedName name="A1OO">[6]LISTAGEM!#REF!</definedName>
    <definedName name="AA1OO">[6]LISTAGEM!#REF!</definedName>
    <definedName name="AAA">#REF!</definedName>
    <definedName name="AAAAAAA">#REF!</definedName>
    <definedName name="AAAAAAAABBBBB">#REF!</definedName>
    <definedName name="AAB">#REF!</definedName>
    <definedName name="AABABBAA">#REF!</definedName>
    <definedName name="AABABBBABABAB">#REF!</definedName>
    <definedName name="AAC">#REF!</definedName>
    <definedName name="ABAABBABABBB">#REF!</definedName>
    <definedName name="ABABABABAB">#REF!</definedName>
    <definedName name="ABABABABBAB">#REF!</definedName>
    <definedName name="ABABABBAB">#REF!</definedName>
    <definedName name="ABABBAAB">#REF!</definedName>
    <definedName name="ABABBABABAB">#REF!</definedName>
    <definedName name="ABABBBABBA">#REF!</definedName>
    <definedName name="ABB">#REF!</definedName>
    <definedName name="ABBAABBABAB">#REF!</definedName>
    <definedName name="ABBABABABB">#REF!</definedName>
    <definedName name="ABBB">#REF!</definedName>
    <definedName name="ABBBAABABBBB">#REF!</definedName>
    <definedName name="ABBBBB">#REF!</definedName>
    <definedName name="ABBBBBBBBBBBBB">#REF!</definedName>
    <definedName name="ABBBBBBBBBBBBBB">#REF!</definedName>
    <definedName name="ABCD">#REF!</definedName>
    <definedName name="ADALBERTO">[1]Plan2!#REF!</definedName>
    <definedName name="AJUDA">[3]Ajuda!$B$3</definedName>
    <definedName name="Ajudante">#REF!</definedName>
    <definedName name="Andaimes">#REF!</definedName>
    <definedName name="Apoio">#REF!</definedName>
    <definedName name="_xlnm.Print_Area" localSheetId="1">'Planilha Qtd'!$A$1:$N$237</definedName>
    <definedName name="_xlnm.Print_Area">#REF!</definedName>
    <definedName name="Área_impressão_IM">#N/A</definedName>
    <definedName name="AreaEightThreeZero">[7]Estimate!#REF!</definedName>
    <definedName name="AreaFiveOneZero">[7]Estimate!#REF!</definedName>
    <definedName name="AreaFiveSevenZero">[7]Estimate!#REF!</definedName>
    <definedName name="AreaFiveTwoZero">[7]Estimate!#REF!</definedName>
    <definedName name="AreaFourFourZero">[7]Estimate!#REF!</definedName>
    <definedName name="AreaFourOneZero">[7]Estimate!#REF!</definedName>
    <definedName name="AreaFourTwoZero">[7]Estimate!#REF!</definedName>
    <definedName name="AreaNineEightFour">[7]Estimate!#REF!</definedName>
    <definedName name="AreaNineEightTwo">[7]Estimate!#REF!</definedName>
    <definedName name="AreaNineEightZero">[7]Estimate!#REF!</definedName>
    <definedName name="AreaNineFourZero">[7]Estimate!#REF!</definedName>
    <definedName name="AreaNineNineZero">[7]Estimate!#REF!</definedName>
    <definedName name="AreaNineSixZero">[7]Estimate!#REF!</definedName>
    <definedName name="AreaNineThreeZero">[7]Estimate!#REF!</definedName>
    <definedName name="AreaNineTwoZero">[7]Estimate!#REF!</definedName>
    <definedName name="AreaOneOneZero">[7]Estimate!#REF!</definedName>
    <definedName name="AreaOneThreeZero">[7]Estimate!#REF!</definedName>
    <definedName name="AreaOneTwoZero">[7]Estimate!#REF!</definedName>
    <definedName name="AreaSevenFiveZero">[7]Estimate!#REF!</definedName>
    <definedName name="AreaSevenFourZero">[7]Estimate!#REF!</definedName>
    <definedName name="AreaThreeFiveFive">[7]Estimate!#REF!</definedName>
    <definedName name="AreaThreeFiveFour">[7]Estimate!#REF!</definedName>
    <definedName name="AreaThreeFiveOne">[7]Estimate!#REF!</definedName>
    <definedName name="AreaThreeFiveSeven">[7]Estimate!#REF!</definedName>
    <definedName name="AreaThreeFiveSix">[7]Estimate!#REF!</definedName>
    <definedName name="AreaThreeFiveThree">[7]Estimate!#REF!</definedName>
    <definedName name="AreaThreeFiveTwo">[7]Estimate!#REF!</definedName>
    <definedName name="AreaThreeNineZero">[7]Estimate!#REF!</definedName>
    <definedName name="AreaThreeSevenFive">[7]Estimate!#REF!</definedName>
    <definedName name="AreaThreeSevenFour">[7]Estimate!#REF!</definedName>
    <definedName name="AreaThreeSevenOne">[7]Estimate!#REF!</definedName>
    <definedName name="AreaThreeSevenThree">[7]Estimate!#REF!</definedName>
    <definedName name="AreaThreeThreeFive">[7]Estimate!#REF!</definedName>
    <definedName name="AreaThreeThreeFour">[7]Estimate!#REF!</definedName>
    <definedName name="AreaThreeThreeOne">[7]Estimate!#REF!</definedName>
    <definedName name="AreaThreeThreeSix">[7]Estimate!#REF!</definedName>
    <definedName name="AreaThreeThreeThree">[7]Estimate!#REF!</definedName>
    <definedName name="AreaThreeThreeTwo">[7]Estimate!#REF!</definedName>
    <definedName name="AreaThreeTwoOne">[7]Estimate!#REF!</definedName>
    <definedName name="AreaThreeTwoTwo">[7]Estimate!#REF!</definedName>
    <definedName name="AreaTwoEightZero">[7]Estimate!#REF!</definedName>
    <definedName name="AreaTwoFiveZero">[7]Estimate!#REF!</definedName>
    <definedName name="AreaTwoFourZero">[7]Estimate!#REF!</definedName>
    <definedName name="AreaTwoOneZero">[7]Estimate!#REF!</definedName>
    <definedName name="AreaTwoThreeZero">[7]Estimate!#REF!</definedName>
    <definedName name="AreaTwoTwoZero">[7]Estimate!#REF!</definedName>
    <definedName name="Armador">#REF!</definedName>
    <definedName name="At">[8]Ingles!$H$7:$H$202</definedName>
    <definedName name="auxiliar">#REF!</definedName>
    <definedName name="AVIÃO">[9]FCAC!$L$3</definedName>
    <definedName name="BAAABABAB">#REF!</definedName>
    <definedName name="BAABABABBAAB">#REF!</definedName>
    <definedName name="BAABBAABBABB">#REF!</definedName>
    <definedName name="BABAABABABBB">#REF!</definedName>
    <definedName name="BABAABABB">#REF!</definedName>
    <definedName name="BABAABBB">#REF!</definedName>
    <definedName name="BABABABAB">#REF!</definedName>
    <definedName name="BABABABABAAB">#REF!</definedName>
    <definedName name="BABABABABAB">#REF!</definedName>
    <definedName name="BABABABABABA">#REF!</definedName>
    <definedName name="BABABABBABB">#REF!</definedName>
    <definedName name="BABABABBB">#REF!</definedName>
    <definedName name="BABABBBB">#REF!</definedName>
    <definedName name="BABBABABA">#REF!</definedName>
    <definedName name="BABBABABAAB">#REF!</definedName>
    <definedName name="_xlnm.Database">#REF!</definedName>
    <definedName name="BANGLADESH">#REF!</definedName>
    <definedName name="bar" hidden="1">{#N/A,#N/A,FALSE,"GERAL";#N/A,#N/A,FALSE,"012-96";#N/A,#N/A,FALSE,"018-96";#N/A,#N/A,FALSE,"027-96";#N/A,#N/A,FALSE,"059-96";#N/A,#N/A,FALSE,"076-96";#N/A,#N/A,FALSE,"019-97";#N/A,#N/A,FALSE,"021-97";#N/A,#N/A,FALSE,"022-97";#N/A,#N/A,FALSE,"028-97"}</definedName>
    <definedName name="BBAABABABBA">#REF!</definedName>
    <definedName name="BBAABBAABAB">#REF!</definedName>
    <definedName name="BBAABBAABB">#REF!</definedName>
    <definedName name="BBAABBBABA">#REF!</definedName>
    <definedName name="BBABAABABAB">#REF!</definedName>
    <definedName name="BBABABBBBA">#REF!</definedName>
    <definedName name="BBB">#REF!</definedName>
    <definedName name="BBC">#REF!</definedName>
    <definedName name="BBD">#REF!</definedName>
    <definedName name="BBE">#REF!</definedName>
    <definedName name="BBF">#REF!</definedName>
    <definedName name="BBG">#REF!</definedName>
    <definedName name="BBH">#REF!</definedName>
    <definedName name="BBI">#REF!</definedName>
    <definedName name="BBJ">#REF!</definedName>
    <definedName name="BBK">#REF!</definedName>
    <definedName name="BBL">#REF!</definedName>
    <definedName name="BBM">#REF!</definedName>
    <definedName name="BQ_TABLE1">#N/A</definedName>
    <definedName name="BRITAGEM" hidden="1">{#N/A,#N/A,FALSE,"GERAL";#N/A,#N/A,FALSE,"012-96";#N/A,#N/A,FALSE,"018-96";#N/A,#N/A,FALSE,"027-96";#N/A,#N/A,FALSE,"059-96";#N/A,#N/A,FALSE,"076-96";#N/A,#N/A,FALSE,"019-97";#N/A,#N/A,FALSE,"021-97";#N/A,#N/A,FALSE,"022-97";#N/A,#N/A,FALSE,"028-97"}</definedName>
    <definedName name="caca">[10]Estimate!$D$350:$AC$1155</definedName>
    <definedName name="Calafate">#REF!</definedName>
    <definedName name="Caldeireiro">#REF!</definedName>
    <definedName name="campo1">[1]Plan3!$D$9:$D$9</definedName>
    <definedName name="capamc2">#REF!</definedName>
    <definedName name="capamc3">#REF!</definedName>
    <definedName name="CAPAMC4">#REF!</definedName>
    <definedName name="CAPAMC5TG">#REF!</definedName>
    <definedName name="capanom">#REF!</definedName>
    <definedName name="capatc2">#REF!</definedName>
    <definedName name="capatc3">#REF!</definedName>
    <definedName name="CAPATC4">#REF!</definedName>
    <definedName name="capatg2">#REF!</definedName>
    <definedName name="CAPATG3">#REF!</definedName>
    <definedName name="capatg4">#REF!</definedName>
    <definedName name="Carpinteiro">#REF!</definedName>
    <definedName name="Carvoeiro">#REF!</definedName>
    <definedName name="CASH_FLOW">[3]CASH_FLOW!$B$6</definedName>
    <definedName name="Category">#REF!</definedName>
    <definedName name="CCC">#REF!</definedName>
    <definedName name="ccccc" hidden="1">{#N/A,#N/A,FALSE,"GERAL";#N/A,#N/A,FALSE,"012-96";#N/A,#N/A,FALSE,"018-96";#N/A,#N/A,FALSE,"027-96";#N/A,#N/A,FALSE,"059-96";#N/A,#N/A,FALSE,"076-96";#N/A,#N/A,FALSE,"019-97";#N/A,#N/A,FALSE,"021-97";#N/A,#N/A,FALSE,"022-97";#N/A,#N/A,FALSE,"028-97"}</definedName>
    <definedName name="CCD">#REF!</definedName>
    <definedName name="CCE">#REF!</definedName>
    <definedName name="CCF">#REF!</definedName>
    <definedName name="CCM">#REF!</definedName>
    <definedName name="CFM">#REF!</definedName>
    <definedName name="CFU">#REF!</definedName>
    <definedName name="CODIGO">#REF!</definedName>
    <definedName name="COMI">#REF!</definedName>
    <definedName name="COMPRAS">[11]FCAC!$F$5</definedName>
    <definedName name="concorrentes" hidden="1">{#N/A,#N/A,FALSE,"Cronograma";#N/A,#N/A,FALSE,"Cronogr. 2"}</definedName>
    <definedName name="confmc">[12]Cap7!#REF!</definedName>
    <definedName name="conftc">[12]Cap7!#REF!</definedName>
    <definedName name="conftg">[12]Cap7!#REF!</definedName>
    <definedName name="CONT1">[7]Estimate!#REF!</definedName>
    <definedName name="CONT2">[7]Estimate!#REF!</definedName>
    <definedName name="CONT3">[7]Estimate!#REF!</definedName>
    <definedName name="CONT4">[7]Estimate!#REF!</definedName>
    <definedName name="CONT5">[7]Estimate!#REF!</definedName>
    <definedName name="CONT6">[7]Estimate!#REF!</definedName>
    <definedName name="CONT7">[7]Estimate!#REF!</definedName>
    <definedName name="CONT8">[7]Estimate!#REF!</definedName>
    <definedName name="CONT9">[7]Estimate!#REF!</definedName>
    <definedName name="CPV">#REF!</definedName>
    <definedName name="CRN_FIS">#REF!</definedName>
    <definedName name="ct">#REF!</definedName>
    <definedName name="cu">#REF!</definedName>
    <definedName name="CUSTO">#REF!</definedName>
    <definedName name="CUSTO_DE_COMBUSTÍVEL_E_LUFRIFICANTES">'[3]16-CUSTO_EQUIPTO'!$A$1</definedName>
    <definedName name="D">#N/A</definedName>
    <definedName name="DADOS">[3]DADOS!$A$1</definedName>
    <definedName name="DATA">[9]FCAC!$P$1</definedName>
    <definedName name="DDD">#REF!</definedName>
    <definedName name="ddddd" hidden="1">{#N/A,#N/A,FALSE,"GERAL";#N/A,#N/A,FALSE,"012-96";#N/A,#N/A,FALSE,"018-96";#N/A,#N/A,FALSE,"027-96";#N/A,#N/A,FALSE,"059-96";#N/A,#N/A,FALSE,"076-96";#N/A,#N/A,FALSE,"019-97";#N/A,#N/A,FALSE,"021-97";#N/A,#N/A,FALSE,"022-97";#N/A,#N/A,FALSE,"028-97"}</definedName>
    <definedName name="DDDDDDD">#REF!</definedName>
    <definedName name="DDE">#REF!</definedName>
    <definedName name="DDF">#REF!</definedName>
    <definedName name="DDG">#REF!</definedName>
    <definedName name="DDH">#REF!</definedName>
    <definedName name="DDI">#REF!</definedName>
    <definedName name="DDJ">#REF!</definedName>
    <definedName name="DDK">#REF!</definedName>
    <definedName name="DDL">#REF!</definedName>
    <definedName name="DDM">#REF!</definedName>
    <definedName name="Denominação">#REF!</definedName>
    <definedName name="DESCRITIVO1">#REF!</definedName>
    <definedName name="desig">[8]Ingles!$D$7:$D$202</definedName>
    <definedName name="Di">[8]Ingles!$G$7:$G$202</definedName>
    <definedName name="DISCRIMINAÇÃO">#REF!</definedName>
    <definedName name="dispmc">[12]Cap7!#REF!</definedName>
    <definedName name="disptc">[12]Cap7!#REF!</definedName>
    <definedName name="disptg">[12]Cap7!#REF!</definedName>
    <definedName name="Dn">[8]Ingles!$B$7:$B$202</definedName>
    <definedName name="Do">[8]Ingles!$C$7:$C$202</definedName>
    <definedName name="DOLAR">[9]FCAC!$P$2</definedName>
    <definedName name="Dólar">#REF!</definedName>
    <definedName name="DPRE">#REF!</definedName>
    <definedName name="dsfs" hidden="1">{#N/A,#N/A,FALSE,"GERAL";#N/A,#N/A,FALSE,"012-96";#N/A,#N/A,FALSE,"018-96";#N/A,#N/A,FALSE,"027-96";#N/A,#N/A,FALSE,"059-96";#N/A,#N/A,FALSE,"076-96";#N/A,#N/A,FALSE,"019-97";#N/A,#N/A,FALSE,"021-97";#N/A,#N/A,FALSE,"022-97";#N/A,#N/A,FALSE,"028-97"}</definedName>
    <definedName name="DTFE">[11]FCAC!$K$5</definedName>
    <definedName name="DTFM">[11]FCAC!$J$5</definedName>
    <definedName name="DTL">[11]FCAC!$L$5</definedName>
    <definedName name="EASD">#REF!</definedName>
    <definedName name="EEE">#REF!</definedName>
    <definedName name="EEF">#REF!</definedName>
    <definedName name="EEG">#REF!</definedName>
    <definedName name="EEH">#REF!</definedName>
    <definedName name="EEI">#REF!</definedName>
    <definedName name="EFETIVO">'[13]Tab_Geral_Nº Efetivo'!$B$5:$W$35</definedName>
    <definedName name="Eletricista_F_C">#REF!</definedName>
    <definedName name="Eletricista_FC">#REF!</definedName>
    <definedName name="Eletricista_Mo">#REF!</definedName>
    <definedName name="Eletricista_Mont">#REF!</definedName>
    <definedName name="EletricistaFC">#REF!</definedName>
    <definedName name="Encanador">#REF!</definedName>
    <definedName name="Encarregado">#REF!</definedName>
    <definedName name="ENG">[11]FCAC!$G$5</definedName>
    <definedName name="EQUIPAMENTO">[14]Histograma_Equip!$B$7:$AC$56</definedName>
    <definedName name="Esmerilhador">#REF!</definedName>
    <definedName name="ESPESSAMENTO" hidden="1">{#N/A,#N/A,FALSE,"GERAL";#N/A,#N/A,FALSE,"012-96";#N/A,#N/A,FALSE,"018-96";#N/A,#N/A,FALSE,"027-96";#N/A,#N/A,FALSE,"059-96";#N/A,#N/A,FALSE,"076-96";#N/A,#N/A,FALSE,"019-97";#N/A,#N/A,FALSE,"021-97";#N/A,#N/A,FALSE,"022-97";#N/A,#N/A,FALSE,"028-97"}</definedName>
    <definedName name="ESTRADA" hidden="1">{#N/A,#N/A,FALSE,"GERAL";#N/A,#N/A,FALSE,"012-96";#N/A,#N/A,FALSE,"018-96";#N/A,#N/A,FALSE,"027-96";#N/A,#N/A,FALSE,"059-96";#N/A,#N/A,FALSE,"076-96";#N/A,#N/A,FALSE,"019-97";#N/A,#N/A,FALSE,"021-97";#N/A,#N/A,FALSE,"022-97";#N/A,#N/A,FALSE,"028-97"}</definedName>
    <definedName name="etagig">[12]Cap7!#REF!</definedName>
    <definedName name="etagim">[12]Cap7!#REF!</definedName>
    <definedName name="etagit">[12]Cap7!#REF!</definedName>
    <definedName name="etatm">[12]Cap7!#REF!</definedName>
    <definedName name="etatmmc">[12]Cap7!#REF!</definedName>
    <definedName name="EXAMES_MÉDICOS">'[3]15-DIVERSOS'!$A$14</definedName>
    <definedName name="fator">#REF!</definedName>
    <definedName name="FDDFDF" hidden="1">{#N/A,#N/A,FALSE,"GERAL";#N/A,#N/A,FALSE,"012-96";#N/A,#N/A,FALSE,"018-96";#N/A,#N/A,FALSE,"027-96";#N/A,#N/A,FALSE,"059-96";#N/A,#N/A,FALSE,"076-96";#N/A,#N/A,FALSE,"019-97";#N/A,#N/A,FALSE,"021-97";#N/A,#N/A,FALSE,"022-97";#N/A,#N/A,FALSE,"028-97"}</definedName>
    <definedName name="FEPeso">#REF!</definedName>
    <definedName name="FEVol">#REF!</definedName>
    <definedName name="FFF">#REF!</definedName>
    <definedName name="FFG">#REF!</definedName>
    <definedName name="FFH">#REF!</definedName>
    <definedName name="FFI">#REF!</definedName>
    <definedName name="fifty">[10]Estimate!#REF!</definedName>
    <definedName name="filtragem" hidden="1">{#N/A,#N/A,FALSE,"GERAL";#N/A,#N/A,FALSE,"012-96";#N/A,#N/A,FALSE,"018-96";#N/A,#N/A,FALSE,"027-96";#N/A,#N/A,FALSE,"059-96";#N/A,#N/A,FALSE,"076-96";#N/A,#N/A,FALSE,"019-97";#N/A,#N/A,FALSE,"021-97";#N/A,#N/A,FALSE,"022-97";#N/A,#N/A,FALSE,"028-97"}</definedName>
    <definedName name="FiveA">[7]Estimate!#REF!</definedName>
    <definedName name="FiveB">[7]Estimate!#REF!</definedName>
    <definedName name="FiveC">[7]Estimate!#REF!</definedName>
    <definedName name="FiveD">[7]Estimate!#REF!</definedName>
    <definedName name="FiveE">[7]Estimate!#REF!</definedName>
    <definedName name="FiveF">[7]Estimate!#REF!</definedName>
    <definedName name="FiveG">[7]Estimate!#REF!</definedName>
    <definedName name="FiveH">[7]Estimate!#REF!</definedName>
    <definedName name="FiveI">[7]Estimate!#REF!</definedName>
    <definedName name="FiveJ">[7]Estimate!#REF!</definedName>
    <definedName name="FiveK">[7]Estimate!#REF!</definedName>
    <definedName name="FiveL">[7]Estimate!#REF!</definedName>
    <definedName name="FiveM">[7]Estimate!#REF!</definedName>
    <definedName name="FLOT" hidden="1">{#N/A,#N/A,FALSE,"GERAL";#N/A,#N/A,FALSE,"012-96";#N/A,#N/A,FALSE,"018-96";#N/A,#N/A,FALSE,"027-96";#N/A,#N/A,FALSE,"059-96";#N/A,#N/A,FALSE,"076-96";#N/A,#N/A,FALSE,"019-97";#N/A,#N/A,FALSE,"021-97";#N/A,#N/A,FALSE,"022-97";#N/A,#N/A,FALSE,"028-97"}</definedName>
    <definedName name="Fluidos">'[15]G-Materiais'!$B$1:$B$15</definedName>
    <definedName name="FLUTUANTE2" hidden="1">{#N/A,#N/A,FALSE,"GERAL";#N/A,#N/A,FALSE,"012-96";#N/A,#N/A,FALSE,"018-96";#N/A,#N/A,FALSE,"027-96";#N/A,#N/A,FALSE,"059-96";#N/A,#N/A,FALSE,"076-96";#N/A,#N/A,FALSE,"019-97";#N/A,#N/A,FALSE,"021-97";#N/A,#N/A,FALSE,"022-97";#N/A,#N/A,FALSE,"028-97"}</definedName>
    <definedName name="FourA">[7]Estimate!#REF!</definedName>
    <definedName name="FourB">[7]Estimate!#REF!</definedName>
    <definedName name="FourC">[7]Estimate!#REF!</definedName>
    <definedName name="FourD">[7]Estimate!#REF!</definedName>
    <definedName name="FourE">[7]Estimate!#REF!</definedName>
    <definedName name="FourF">[7]Estimate!#REF!</definedName>
    <definedName name="FourG">[7]Estimate!#REF!</definedName>
    <definedName name="FourH">[7]Estimate!#REF!</definedName>
    <definedName name="FourI">[7]Estimate!#REF!</definedName>
    <definedName name="FourJ">[7]Estimate!#REF!</definedName>
    <definedName name="FourK">[7]Estimate!#REF!</definedName>
    <definedName name="FourL">[7]Estimate!#REF!</definedName>
    <definedName name="Fourm">[7]Estimate!#REF!</definedName>
    <definedName name="FRT">#REF!</definedName>
    <definedName name="Funileiro">#REF!</definedName>
    <definedName name="GGG">#REF!</definedName>
    <definedName name="GGH">#REF!</definedName>
    <definedName name="GGI">#REF!</definedName>
    <definedName name="GGJ">#REF!</definedName>
    <definedName name="_xlnm.Recorder">#REF!</definedName>
    <definedName name="groelandia">#REF!</definedName>
    <definedName name="HHH">#REF!</definedName>
    <definedName name="HHI">#REF!</definedName>
    <definedName name="HHJ">#REF!</definedName>
    <definedName name="HHK">#REF!</definedName>
    <definedName name="I">[8]Ingles!$I$7:$I$202</definedName>
    <definedName name="ICMS">#REF!</definedName>
    <definedName name="II">#REF!</definedName>
    <definedName name="III">#REF!</definedName>
    <definedName name="IIIA">#REF!</definedName>
    <definedName name="IMP_03">[1]Erection!#REF!</definedName>
    <definedName name="INDICE">[3]ÍNDICE!$B$1</definedName>
    <definedName name="InhaltsvezSUMMEN">#REF!</definedName>
    <definedName name="Instr_Controle">#REF!</definedName>
    <definedName name="Instrum_Con">#REF!</definedName>
    <definedName name="Instrum_Controle">#REF!</definedName>
    <definedName name="Instrum_Mo">#REF!</definedName>
    <definedName name="Instrum_Montador">#REF!</definedName>
    <definedName name="Instrum_Tubista">#REF!</definedName>
    <definedName name="IPI">#REF!</definedName>
    <definedName name="Isolador">#REF!</definedName>
    <definedName name="item_1">#REF!</definedName>
    <definedName name="JAIRO" hidden="1">{#N/A,#N/A,FALSE,"GERAL";#N/A,#N/A,FALSE,"012-96";#N/A,#N/A,FALSE,"018-96";#N/A,#N/A,FALSE,"027-96";#N/A,#N/A,FALSE,"059-96";#N/A,#N/A,FALSE,"076-96";#N/A,#N/A,FALSE,"019-97";#N/A,#N/A,FALSE,"021-97";#N/A,#N/A,FALSE,"022-97";#N/A,#N/A,FALSE,"028-97"}</definedName>
    <definedName name="Jatista">#REF!</definedName>
    <definedName name="JJJ">#REF!</definedName>
    <definedName name="JJJA">#REF!</definedName>
    <definedName name="JOAMAR">#N/A</definedName>
    <definedName name="JOAO">#REF!</definedName>
    <definedName name="K">#REF!</definedName>
    <definedName name="k1mc">[12]Cap7!#REF!</definedName>
    <definedName name="k1tc">[12]Cap7!#REF!</definedName>
    <definedName name="k2mc">[12]Cap7!#REF!</definedName>
    <definedName name="k2tc">[12]Cap7!#REF!</definedName>
    <definedName name="k3tc">[12]Cap7!#REF!</definedName>
    <definedName name="k4mc">[12]Cap7!#REF!</definedName>
    <definedName name="k4tc">[12]Cap7!#REF!</definedName>
    <definedName name="KKK">#REF!</definedName>
    <definedName name="KKKA">#REF!</definedName>
    <definedName name="KKKKK">#REF!</definedName>
    <definedName name="Laminador">#REF!</definedName>
    <definedName name="LILIAN">[16]Preços!$A$121:$F$141</definedName>
    <definedName name="Lista">#REF!</definedName>
    <definedName name="ListaFim">#REF!</definedName>
    <definedName name="LLL">#REF!</definedName>
    <definedName name="LLLA">#REF!</definedName>
    <definedName name="LOP">#REF!</definedName>
    <definedName name="lulinha">[7]Estimate!#REF!</definedName>
    <definedName name="Maçariqueiro">#REF!</definedName>
    <definedName name="Macro1">[17]!Macro1</definedName>
    <definedName name="marcel">#REF!</definedName>
    <definedName name="MARIANA">[7]Estimate!#REF!</definedName>
    <definedName name="MARINA">#REF!</definedName>
    <definedName name="Materiais">'[15]G-Materiais'!$A$22:$A$46</definedName>
    <definedName name="Mecanico_Aj">#REF!</definedName>
    <definedName name="Mecânico_Ajust">#REF!</definedName>
    <definedName name="Mecanico_Mon">#REF!</definedName>
    <definedName name="Mecânico_Mont">#REF!</definedName>
    <definedName name="MmExcelLinker_4E7BD31E_65F0_440C_A162_0361D739B0FD">ANEXO IVA MAT DE [18]APLICAÇÃO!$A$4:$B$4</definedName>
    <definedName name="MMM">#REF!</definedName>
    <definedName name="MMMA">#REF!</definedName>
    <definedName name="Montador">#REF!</definedName>
    <definedName name="Montagem">#REF!</definedName>
    <definedName name="NCM">#REF!</definedName>
    <definedName name="nwr" hidden="1">{#N/A,#N/A,FALSE,"GERAL";#N/A,#N/A,FALSE,"012-96";#N/A,#N/A,FALSE,"018-96";#N/A,#N/A,FALSE,"027-96";#N/A,#N/A,FALSE,"059-96";#N/A,#N/A,FALSE,"076-96";#N/A,#N/A,FALSE,"019-97";#N/A,#N/A,FALSE,"021-97";#N/A,#N/A,FALSE,"022-97";#N/A,#N/A,FALSE,"028-97"}</definedName>
    <definedName name="OneA">[7]Estimate!#REF!</definedName>
    <definedName name="OneB">[7]Estimate!#REF!</definedName>
    <definedName name="OneC">[7]Estimate!#REF!</definedName>
    <definedName name="OneD">[7]Estimate!#REF!</definedName>
    <definedName name="OneE">[7]Estimate!#REF!</definedName>
    <definedName name="OneF">[7]Estimate!#REF!</definedName>
    <definedName name="OneG">[7]Estimate!#REF!</definedName>
    <definedName name="OneH">[7]Estimate!#REF!</definedName>
    <definedName name="OneI">[7]Estimate!#REF!</definedName>
    <definedName name="OneJ">[7]Estimate!#REF!</definedName>
    <definedName name="OneK">[7]Estimate!#REF!</definedName>
    <definedName name="OneL">[7]Estimate!#REF!</definedName>
    <definedName name="OneM">[7]Estimate!#REF!</definedName>
    <definedName name="ORÇ">[11]FCAC!$F$2</definedName>
    <definedName name="OUTR">#REF!</definedName>
    <definedName name="P.Aparente">#REF!</definedName>
    <definedName name="P.Reatia">#REF!</definedName>
    <definedName name="p2mpmc2">#REF!</definedName>
    <definedName name="p2mpmc3">#REF!</definedName>
    <definedName name="p2mpmc4">#REF!</definedName>
    <definedName name="P2MPTC2">#REF!</definedName>
    <definedName name="p2mptc3">#REF!</definedName>
    <definedName name="p2mptc4">#REF!</definedName>
    <definedName name="p2mptg2">#REF!</definedName>
    <definedName name="p2mptg3">#REF!</definedName>
    <definedName name="p2mptg4">#REF!</definedName>
    <definedName name="p2mptg5">#REF!</definedName>
    <definedName name="p3mpmc3">#REF!</definedName>
    <definedName name="p3mpmc4">#REF!</definedName>
    <definedName name="p3mptc3">#REF!</definedName>
    <definedName name="p3mptc4">#REF!</definedName>
    <definedName name="p3mptg3">#REF!</definedName>
    <definedName name="p3mptg4">#REF!</definedName>
    <definedName name="p3mptg5">#REF!</definedName>
    <definedName name="p4mpmc4">#REF!</definedName>
    <definedName name="p4mptc4">#REF!</definedName>
    <definedName name="p4mptg4">#REF!</definedName>
    <definedName name="p4mptg5">#REF!</definedName>
    <definedName name="p5mptg5">#REF!</definedName>
    <definedName name="p5mtg5">#REF!</definedName>
    <definedName name="pativar">#REF!</definedName>
    <definedName name="PCORMC">[12]Cap7!#REF!</definedName>
    <definedName name="PCORTC">[12]Cap7!#REF!</definedName>
    <definedName name="PCORTG">[12]Cap7!#REF!</definedName>
    <definedName name="Pedr_Refrat">#REF!</definedName>
    <definedName name="Pedreiro">#REF!</definedName>
    <definedName name="Pedreiro_Ref">#REF!</definedName>
    <definedName name="Pedreiro_Refrat">#REF!</definedName>
    <definedName name="Pintor">#REF!</definedName>
    <definedName name="plan">#REF!</definedName>
    <definedName name="PLANILHA">#REF!</definedName>
    <definedName name="pos" hidden="1">{#N/A,#N/A,FALSE,"GERAL";#N/A,#N/A,FALSE,"012-96";#N/A,#N/A,FALSE,"018-96";#N/A,#N/A,FALSE,"027-96";#N/A,#N/A,FALSE,"059-96";#N/A,#N/A,FALSE,"076-96";#N/A,#N/A,FALSE,"019-97";#N/A,#N/A,FALSE,"021-97";#N/A,#N/A,FALSE,"022-97";#N/A,#N/A,FALSE,"028-97"}</definedName>
    <definedName name="Potencia">#REF!</definedName>
    <definedName name="PQ" hidden="1">{#N/A,#N/A,FALSE,"GERAL";#N/A,#N/A,FALSE,"012-96";#N/A,#N/A,FALSE,"018-96";#N/A,#N/A,FALSE,"027-96";#N/A,#N/A,FALSE,"059-96";#N/A,#N/A,FALSE,"076-96";#N/A,#N/A,FALSE,"019-97";#N/A,#N/A,FALSE,"021-97";#N/A,#N/A,FALSE,"022-97";#N/A,#N/A,FALSE,"028-97"}</definedName>
    <definedName name="Preços">[16]Preços!$A$3:$F$119</definedName>
    <definedName name="Print_Area_MI">#REF!</definedName>
    <definedName name="PROJ">[11]FCAC!$I$5</definedName>
    <definedName name="project_name">'[19]Page 1'!$H$7</definedName>
    <definedName name="Projects">#REF!</definedName>
    <definedName name="Q">'[20]Solo I'!#REF!</definedName>
    <definedName name="qq">#REF!</definedName>
    <definedName name="qw" hidden="1">{#N/A,#N/A,FALSE,"GERAL";#N/A,#N/A,FALSE,"012-96";#N/A,#N/A,FALSE,"018-96";#N/A,#N/A,FALSE,"027-96";#N/A,#N/A,FALSE,"059-96";#N/A,#N/A,FALSE,"076-96";#N/A,#N/A,FALSE,"019-97";#N/A,#N/A,FALSE,"021-97";#N/A,#N/A,FALSE,"022-97";#N/A,#N/A,FALSE,"028-97"}</definedName>
    <definedName name="relatório_de_faturamento">#REF!</definedName>
    <definedName name="Rendimento">#REF!</definedName>
    <definedName name="RESINAS">[12]Cap7!#REF!</definedName>
    <definedName name="resultadorendimento">#REF!</definedName>
    <definedName name="RESUMO">[12]Cap7!#REF!</definedName>
    <definedName name="REV.">#REF!</definedName>
    <definedName name="Revestidor">#REF!</definedName>
    <definedName name="Rg">[8]Ingles!$K$7:$K$202</definedName>
    <definedName name="riskATSTbaselineRequested">TRUE</definedName>
    <definedName name="riskATSTboxGraph">TRUE</definedName>
    <definedName name="riskATSTcomparisonGraph">TRUE</definedName>
    <definedName name="riskATSThistogramGraph">FALSE</definedName>
    <definedName name="riskATSToutputStatistic">4</definedName>
    <definedName name="riskATSTprintReport">FALSE</definedName>
    <definedName name="riskATSTreportsInActiveBook">FALSE</definedName>
    <definedName name="riskATSTreportsSelected">TRUE</definedName>
    <definedName name="riskATSTsequentialStress">TRUE</definedName>
    <definedName name="riskATSTsummaryReport">TRUE</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Group">#REF!</definedName>
    <definedName name="RiskHasSettings">TRUE</definedName>
    <definedName name="RiskMinimizeOnStart">FALSE</definedName>
    <definedName name="RiskMonitorConvergence">FALSE</definedName>
    <definedName name="RiskNumIterations">5000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1</definedName>
    <definedName name="RiskTemplateSheetName">"myTemplate"</definedName>
    <definedName name="RiskUpdateDisplay">FALSE</definedName>
    <definedName name="RiskUseDifferentSeedForEachSim">FALSE</definedName>
    <definedName name="RiskUseFixedSeed">FALSE</definedName>
    <definedName name="RiskUseMultipleCPUs">FALSE</definedName>
    <definedName name="ROSTO" hidden="1">{#N/A,#N/A,FALSE,"GERAL";#N/A,#N/A,FALSE,"012-96";#N/A,#N/A,FALSE,"018-96";#N/A,#N/A,FALSE,"027-96";#N/A,#N/A,FALSE,"059-96";#N/A,#N/A,FALSE,"076-96";#N/A,#N/A,FALSE,"019-97";#N/A,#N/A,FALSE,"021-97";#N/A,#N/A,FALSE,"022-97";#N/A,#N/A,FALSE,"028-97"}</definedName>
    <definedName name="rr">#REF!</definedName>
    <definedName name="S">#N/A</definedName>
    <definedName name="sas" hidden="1">{#N/A,#N/A,FALSE,"GERAL";#N/A,#N/A,FALSE,"012-96";#N/A,#N/A,FALSE,"018-96";#N/A,#N/A,FALSE,"027-96";#N/A,#N/A,FALSE,"059-96";#N/A,#N/A,FALSE,"076-96";#N/A,#N/A,FALSE,"019-97";#N/A,#N/A,FALSE,"021-97";#N/A,#N/A,FALSE,"022-97";#N/A,#N/A,FALSE,"028-97"}</definedName>
    <definedName name="sdf" hidden="1">{#N/A,#N/A,FALSE,"GERAL";#N/A,#N/A,FALSE,"012-96";#N/A,#N/A,FALSE,"018-96";#N/A,#N/A,FALSE,"027-96";#N/A,#N/A,FALSE,"059-96";#N/A,#N/A,FALSE,"076-96";#N/A,#N/A,FALSE,"019-97";#N/A,#N/A,FALSE,"021-97";#N/A,#N/A,FALSE,"022-97";#N/A,#N/A,FALSE,"028-97"}</definedName>
    <definedName name="Seguro_Internacional">#REF!</definedName>
    <definedName name="Serralheiro">#REF!</definedName>
    <definedName name="SixA">[7]Estimate!#REF!</definedName>
    <definedName name="SixB">[7]Estimate!#REF!</definedName>
    <definedName name="SixC">[7]Estimate!#REF!</definedName>
    <definedName name="SixD">[7]Estimate!#REF!</definedName>
    <definedName name="SixE">[7]Estimate!#REF!</definedName>
    <definedName name="SixF">[7]Estimate!#REF!</definedName>
    <definedName name="SixG">[7]Estimate!#REF!</definedName>
    <definedName name="SixH">[7]Estimate!#REF!</definedName>
    <definedName name="SixI">[7]Estimate!#REF!</definedName>
    <definedName name="SixJ">[7]Estimate!#REF!</definedName>
    <definedName name="SixK">[7]Estimate!#REF!</definedName>
    <definedName name="SixL">[7]Estimate!#REF!</definedName>
    <definedName name="SixM">[7]Estimate!#REF!</definedName>
    <definedName name="Soldador_AC">#REF!</definedName>
    <definedName name="Soldador_AC_TIG">#REF!</definedName>
    <definedName name="Soldador_ACarb">#REF!</definedName>
    <definedName name="Soldador_AI">#REF!</definedName>
    <definedName name="Soldador_AI_TIG">#REF!</definedName>
    <definedName name="Soldador_AInox">#REF!</definedName>
    <definedName name="Soldador_AL">#REF!</definedName>
    <definedName name="Soldador_AL_TIG">#REF!</definedName>
    <definedName name="Soldador_ALiga">#REF!</definedName>
    <definedName name="Soldador_Alum">#REF!</definedName>
    <definedName name="Soldador_Alumínio">#REF!</definedName>
    <definedName name="Soldador_Cob">#REF!</definedName>
    <definedName name="Soldador_Cobre">#REF!</definedName>
    <definedName name="Soldador_Est">#REF!</definedName>
    <definedName name="Soldador_Estrut">#REF!</definedName>
    <definedName name="Soldador_TIG_AC">#REF!</definedName>
    <definedName name="Soldador_TIG_AI">#REF!</definedName>
    <definedName name="Soldador_TIG_AL">#REF!</definedName>
    <definedName name="SS" hidden="1">[21]Plan4!#REF!</definedName>
    <definedName name="SSSSSSSS">[12]Cap7!#REF!</definedName>
    <definedName name="Subestação">#REF!</definedName>
    <definedName name="SYOKI_GAMEN">#N/A</definedName>
    <definedName name="tabelaDenominação">#REF!</definedName>
    <definedName name="Tag_Carga">#REF!</definedName>
    <definedName name="Tag_CCM">#REF!</definedName>
    <definedName name="TEC">[11]FCAC!$H$5</definedName>
    <definedName name="TEC.">#REF!</definedName>
    <definedName name="TESTE">[7]Estimate!#REF!</definedName>
    <definedName name="TESTE2">[7]Estimate!#REF!</definedName>
    <definedName name="thmed">[8]Ingles!$E$7:$E$202</definedName>
    <definedName name="thmin">[8]Ingles!$F$7:$F$202</definedName>
    <definedName name="ThreeA">[7]Estimate!#REF!</definedName>
    <definedName name="ThreeB">[7]Estimate!#REF!</definedName>
    <definedName name="ThreeC">[7]Estimate!#REF!</definedName>
    <definedName name="ThreeD">[7]Estimate!#REF!</definedName>
    <definedName name="ThreeE">[7]Estimate!#REF!</definedName>
    <definedName name="ThreeF">[7]Estimate!#REF!</definedName>
    <definedName name="ThreeG">[7]Estimate!#REF!</definedName>
    <definedName name="ThreeH">[7]Estimate!#REF!</definedName>
    <definedName name="ThreeI">[7]Estimate!#REF!</definedName>
    <definedName name="ThreeJ">[7]Estimate!#REF!</definedName>
    <definedName name="ThreeK">[7]Estimate!#REF!</definedName>
    <definedName name="ThreeL">[7]Estimate!#REF!</definedName>
    <definedName name="ThreeM">[7]Estimate!#REF!</definedName>
    <definedName name="TIPO_DE_INSTRUMENTO">#REF!</definedName>
    <definedName name="tit">[9]Custos!$F$1</definedName>
    <definedName name="TIT_FIS">#REF!</definedName>
    <definedName name="_xlnm.Print_Titles" localSheetId="1">'Planilha Qtd'!$1:$11</definedName>
    <definedName name="_xlnm.Print_Titles">#N/A</definedName>
    <definedName name="Títulos_impressão_IM">[22]MCBR!#REF!</definedName>
    <definedName name="TOTAL">[1]Plan2!$I$253</definedName>
    <definedName name="TPREVMC">[12]Cap7!#REF!</definedName>
    <definedName name="TPREVTC">[12]Cap7!#REF!</definedName>
    <definedName name="TPREVTG">[12]Cap7!#REF!</definedName>
    <definedName name="TwoA">[7]Estimate!#REF!</definedName>
    <definedName name="TwoB">[7]Estimate!#REF!</definedName>
    <definedName name="TwoC">[7]Estimate!#REF!</definedName>
    <definedName name="TwoD">[7]Estimate!#REF!</definedName>
    <definedName name="TwoE">[7]Estimate!#REF!</definedName>
    <definedName name="TwoF">[7]Estimate!#REF!</definedName>
    <definedName name="TwoG">[7]Estimate!#REF!</definedName>
    <definedName name="TwoH">[7]Estimate!#REF!</definedName>
    <definedName name="TwoI">[7]Estimate!#REF!</definedName>
    <definedName name="TwoJ">[7]Estimate!#REF!</definedName>
    <definedName name="TwoK">[7]Estimate!#REF!</definedName>
    <definedName name="TwoL">[7]Estimate!#REF!</definedName>
    <definedName name="TwoM">[7]Estimate!#REF!</definedName>
    <definedName name="UN">#REF!</definedName>
    <definedName name="Unidade">#REF!</definedName>
    <definedName name="VI" hidden="1">{#N/A,#N/A,FALSE,"GERAL";#N/A,#N/A,FALSE,"012-96";#N/A,#N/A,FALSE,"018-96";#N/A,#N/A,FALSE,"027-96";#N/A,#N/A,FALSE,"059-96";#N/A,#N/A,FALSE,"076-96";#N/A,#N/A,FALSE,"019-97";#N/A,#N/A,FALSE,"021-97";#N/A,#N/A,FALSE,"022-97";#N/A,#N/A,FALSE,"028-97"}</definedName>
    <definedName name="w" hidden="1">{#N/A,#N/A,FALSE,"GERAL";#N/A,#N/A,FALSE,"012-96";#N/A,#N/A,FALSE,"018-96";#N/A,#N/A,FALSE,"027-96";#N/A,#N/A,FALSE,"059-96";#N/A,#N/A,FALSE,"076-96";#N/A,#N/A,FALSE,"019-97";#N/A,#N/A,FALSE,"021-97";#N/A,#N/A,FALSE,"022-97";#N/A,#N/A,FALSE,"028-97"}</definedName>
    <definedName name="Wagua">[8]Ingles!$M$7:$M$202</definedName>
    <definedName name="wnr" hidden="1">{#N/A,#N/A,FALSE,"GERAL";#N/A,#N/A,FALSE,"012-96";#N/A,#N/A,FALSE,"018-96";#N/A,#N/A,FALSE,"027-96";#N/A,#N/A,FALSE,"059-96";#N/A,#N/A,FALSE,"076-96";#N/A,#N/A,FALSE,"019-97";#N/A,#N/A,FALSE,"021-97";#N/A,#N/A,FALSE,"022-97";#N/A,#N/A,FALSE,"028-97"}</definedName>
    <definedName name="Wpipe">[8]Ingles!$L$7:$L$202</definedName>
    <definedName name="wrn.Caixa._.de._.Ferramentas." hidden="1">{#N/A,#N/A,FALSE,"Eletricista";#N/A,#N/A,FALSE,"Mec. Refrig.";#N/A,#N/A,FALSE,"Civil";#N/A,#N/A,FALSE,"Civ";#N/A,#N/A,FALSE,"Serralheiro";#N/A,#N/A,FALSE,"Encanador";#N/A,#N/A,FALSE,"Eletr.";#N/A,#N/A,FALSE,"EL";#N/A,#N/A,FALSE,"Mec.Refrig.";#N/A,#N/A,FALSE,"Serv. Civ.";#N/A,#N/A,FALSE,"MMO";#N/A,#N/A,FALSE,"EN - CA";#N/A,#N/A,FALSE,"EL - ELT";#N/A,#N/A,FALSE,"PE";#N/A,#N/A,FALSE,"CARP";#N/A,#N/A,FALSE,"TAPEC";#N/A,#N/A,FALSE,"FU";#N/A,#N/A,FALSE,"Mec. Manut.";#N/A,#N/A,FALSE,"SO";#N/A,#N/A,FALSE,"Marc."}</definedName>
    <definedName name="wrn.Caixa._.de._.Ferramentas._.Individuais." hidden="1">{#N/A,#N/A,FALSE,"Eletricista";#N/A,#N/A,FALSE,"Mecânico de Refrigeração";#N/A,#N/A,FALSE,"Obra civil";#N/A,#N/A,FALSE,"Serralheiro e Mecânico Montador";#N/A,#N/A,FALSE,"Encanador e Caldeireiro";#N/A,#N/A,FALSE,"Eletricista eletrônico";#N/A,#N/A,FALSE,"Pedreiro";#N/A,#N/A,FALSE,"Carpinteiro";#N/A,#N/A,FALSE,"Tapeceiro";#N/A,#N/A,FALSE,"Funileiro";#N/A,#N/A,FALSE,"Mecânico de Manutenção";#N/A,#N/A,FALSE,"Soldador";#N/A,#N/A,FALSE,"Marceneiro";#N/A,#N/A,FALSE,"Laminador"}</definedName>
    <definedName name="wrn.Cronograma." hidden="1">{#N/A,#N/A,FALSE,"Cronograma";#N/A,#N/A,FALSE,"Cronogr. 2"}</definedName>
    <definedName name="wrn.ESTIMAT." hidden="1">{#N/A,#N/A,FALSE,"RA";#N/A,#N/A,FALSE,"APO";#N/A,#N/A,FALSE,"MOD";#N/A,#N/A,FALSE,"ESA";#N/A,#N/A,FALSE,"MOI";#N/A,#N/A,FALSE,"ALIM_TRANS";#N/A,#N/A,FALSE,"EQUIP.";#N/A,#N/A,FALSE,"EPI_FER.CONS";#N/A,#N/A,FALSE,"GAS_SOLDA_TINTA_AREIA";#N/A,#N/A,FALSE,"MAT.CONS";#N/A,#N/A,FALSE,"RES.SUB";#N/A,#N/A,FALSE,"CANT.";#N/A,#N/A,FALSE,"MAT.PERM";#N/A,#N/A,FALSE,"CUS.DIR";#N/A,#N/A,FALSE,"2.3";#N/A,#N/A,FALSE,"total";#N/A,#N/A,FALSE,"CUSTO";#N/A,#N/A,FALSE,"ORÇAM"}</definedName>
    <definedName name="wrn.impressao." hidden="1">{#N/A,#N/A,FALSE,"FASE1";#N/A,#N/A,FALSE,"FASE2";#N/A,#N/A,FALSE,"FASE3";#N/A,#N/A,FALSE,"FASE4";#N/A,#N/A,FALSE,"FASE5";#N/A,#N/A,FALSE,"FASE6";#N/A,#N/A,FALSE,"FASE7";#N/A,#N/A,FALSE,"FASE8";#N/A,#N/A,FALSE,"FASE9";#N/A,#N/A,FALSE,"FASE10";#N/A,#N/A,FALSE,"EQUIPAMENTOS";#N/A,#N/A,FALSE,"MOI";#N/A,#N/A,FALSE,"CANTEIRO";#N/A,#N/A,FALSE,"TERCEIROS";#N/A,#N/A,FALSE,"DCO";#N/A,#N/A,FALSE,"RESUMO"}</definedName>
    <definedName name="WRN.PEND" hidden="1">{#N/A,#N/A,FALSE,"GERAL";#N/A,#N/A,FALSE,"012-96";#N/A,#N/A,FALSE,"018-96";#N/A,#N/A,FALSE,"027-96";#N/A,#N/A,FALSE,"059-96";#N/A,#N/A,FALSE,"076-96";#N/A,#N/A,FALSE,"019-97";#N/A,#N/A,FALSE,"021-97";#N/A,#N/A,FALSE,"022-97";#N/A,#N/A,FALSE,"028-97"}</definedName>
    <definedName name="WRN.PEND2" hidden="1">{#N/A,#N/A,FALSE,"GERAL";#N/A,#N/A,FALSE,"012-96";#N/A,#N/A,FALSE,"018-96";#N/A,#N/A,FALSE,"027-96";#N/A,#N/A,FALSE,"059-96";#N/A,#N/A,FALSE,"076-96";#N/A,#N/A,FALSE,"019-97";#N/A,#N/A,FALSE,"021-97";#N/A,#N/A,FALSE,"022-97";#N/A,#N/A,FALSE,"028-97"}</definedName>
    <definedName name="WRN.PEND3" hidden="1">{#N/A,#N/A,FALSE,"GERAL";#N/A,#N/A,FALSE,"012-96";#N/A,#N/A,FALSE,"018-96";#N/A,#N/A,FALSE,"027-96";#N/A,#N/A,FALSE,"059-96";#N/A,#N/A,FALSE,"076-96";#N/A,#N/A,FALSE,"019-97";#N/A,#N/A,FALSE,"021-97";#N/A,#N/A,FALSE,"022-97";#N/A,#N/A,FALSE,"028-97"}</definedName>
    <definedName name="WRN.PEND4" hidden="1">{#N/A,#N/A,FALSE,"GERAL";#N/A,#N/A,FALSE,"012-96";#N/A,#N/A,FALSE,"018-96";#N/A,#N/A,FALSE,"027-96";#N/A,#N/A,FALSE,"059-96";#N/A,#N/A,FALSE,"076-96";#N/A,#N/A,FALSE,"019-97";#N/A,#N/A,FALSE,"021-97";#N/A,#N/A,FALSE,"022-97";#N/A,#N/A,FALSE,"028-97"}</definedName>
    <definedName name="wrn.PENDENCIAS." hidden="1">{#N/A,#N/A,FALSE,"GERAL";#N/A,#N/A,FALSE,"012-96";#N/A,#N/A,FALSE,"018-96";#N/A,#N/A,FALSE,"027-96";#N/A,#N/A,FALSE,"059-96";#N/A,#N/A,FALSE,"076-96";#N/A,#N/A,FALSE,"019-97";#N/A,#N/A,FALSE,"021-97";#N/A,#N/A,FALSE,"022-97";#N/A,#N/A,FALSE,"028-97"}</definedName>
    <definedName name="Wtotal">[8]Ingles!$N$7:$N$202</definedName>
    <definedName name="X">#REF!</definedName>
    <definedName name="xxx" hidden="1">{#N/A,#N/A,FALSE,"GERAL";#N/A,#N/A,FALSE,"012-96";#N/A,#N/A,FALSE,"018-96";#N/A,#N/A,FALSE,"027-96";#N/A,#N/A,FALSE,"059-96";#N/A,#N/A,FALSE,"076-96";#N/A,#N/A,FALSE,"019-97";#N/A,#N/A,FALSE,"021-97";#N/A,#N/A,FALSE,"022-97";#N/A,#N/A,FALSE,"028-97"}</definedName>
    <definedName name="xxxx" hidden="1">{#N/A,#N/A,FALSE,"GERAL";#N/A,#N/A,FALSE,"012-96";#N/A,#N/A,FALSE,"018-96";#N/A,#N/A,FALSE,"027-96";#N/A,#N/A,FALSE,"059-96";#N/A,#N/A,FALSE,"076-96";#N/A,#N/A,FALSE,"019-97";#N/A,#N/A,FALSE,"021-97";#N/A,#N/A,FALSE,"022-97";#N/A,#N/A,FALSE,"028-97"}</definedName>
    <definedName name="XXXXX">#REF!</definedName>
    <definedName name="XXXXXX">#REF!</definedName>
    <definedName name="XXXXXXX">[12]Cap7!#REF!</definedName>
    <definedName name="XYZZXZXXZXZ">#REF!</definedName>
    <definedName name="Z">[8]Ingles!$J$7:$J$202</definedName>
    <definedName name="Z_0CCF26D2_015A_48BB_A932_E67ED632CE05_.wvu.FilterData" localSheetId="1" hidden="1">'Planilha Qtd'!$A$11:$H$11</definedName>
    <definedName name="Z_0CCF26D2_015A_48BB_A932_E67ED632CE05_.wvu.PrintArea" localSheetId="1" hidden="1">'Planilha Qtd'!$A$1:$N$237</definedName>
    <definedName name="Z_0CCF26D2_015A_48BB_A932_E67ED632CE05_.wvu.PrintTitles" localSheetId="1" hidden="1">'Planilha Qtd'!$1:$11</definedName>
    <definedName name="Z_139CDC34_A2AE_4FB8_A6BF_3FCAEDE2A712_.wvu.FilterData" localSheetId="1" hidden="1">'Planilha Qtd'!$A$11:$H$11</definedName>
    <definedName name="Z_139CDC34_A2AE_4FB8_A6BF_3FCAEDE2A712_.wvu.PrintArea" localSheetId="1" hidden="1">'Planilha Qtd'!$A$1:$N$237</definedName>
    <definedName name="Z_139CDC34_A2AE_4FB8_A6BF_3FCAEDE2A712_.wvu.PrintTitles" localSheetId="1" hidden="1">'Planilha Qtd'!$1:$11</definedName>
    <definedName name="Z_EC1863A0_3B45_43E6_81CD_D9608D52C52A_.wvu.FilterData" localSheetId="1" hidden="1">'Planilha Qtd'!$A$11:$H$11</definedName>
    <definedName name="Z_EC1863A0_3B45_43E6_81CD_D9608D52C52A_.wvu.PrintArea" localSheetId="1" hidden="1">'Planilha Qtd'!$A$1:$N$237</definedName>
    <definedName name="Z_EC1863A0_3B45_43E6_81CD_D9608D52C52A_.wvu.PrintTitles" localSheetId="1" hidden="1">'Planilha Qtd'!$1:$11</definedName>
  </definedNames>
  <calcPr calcId="191029"/>
  <customWorkbookViews>
    <customWorkbookView name="Paula Mantovanelli - Modo de exibição pessoal" guid="{EC1863A0-3B45-43E6-81CD-D9608D52C52A}" mergeInterval="0" personalView="1" maximized="1" xWindow="-8" yWindow="-8" windowWidth="1382" windowHeight="744" tabRatio="646" activeSheetId="2"/>
    <customWorkbookView name="Rubia Fernanda Grigoletto - Modo de exibição pessoal" guid="{139CDC34-A2AE-4FB8-A6BF-3FCAEDE2A712}" autoUpdate="1" mergeInterval="10" personalView="1" maximized="1" xWindow="-8" yWindow="-8" windowWidth="1382" windowHeight="744" tabRatio="646" activeSheetId="2"/>
    <customWorkbookView name="Luanna Fernandes De Lima - Modo de exibição pessoal" guid="{0CCF26D2-015A-48BB-A932-E67ED632CE05}" mergeInterval="0" personalView="1" maximized="1" xWindow="-8" yWindow="-8" windowWidth="1382" windowHeight="744" tabRatio="646"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7" i="6" l="1"/>
  <c r="A117" i="6"/>
  <c r="B149" i="6"/>
  <c r="A149" i="6"/>
  <c r="B189" i="6"/>
  <c r="A189" i="6"/>
  <c r="B79" i="6"/>
  <c r="A79" i="6"/>
  <c r="B103" i="6"/>
  <c r="A103" i="6"/>
  <c r="B68" i="6"/>
  <c r="A68" i="6"/>
  <c r="B54" i="6"/>
  <c r="A54" i="6"/>
  <c r="B181" i="6"/>
  <c r="A181" i="6"/>
  <c r="B148" i="6"/>
  <c r="A148" i="6"/>
  <c r="B67" i="6"/>
  <c r="A67" i="6"/>
  <c r="B100" i="6"/>
  <c r="A100" i="6"/>
  <c r="B167" i="6"/>
  <c r="A167" i="6"/>
  <c r="B184" i="6"/>
  <c r="A184" i="6"/>
  <c r="B112" i="6"/>
  <c r="A112" i="6"/>
  <c r="B94" i="6"/>
  <c r="A94" i="6"/>
  <c r="B178" i="6"/>
  <c r="A178" i="6"/>
  <c r="B121" i="6"/>
  <c r="A121" i="6"/>
  <c r="B172" i="6"/>
  <c r="A172" i="6"/>
  <c r="B209" i="6"/>
  <c r="A209" i="6"/>
  <c r="B62" i="6"/>
  <c r="A62" i="6"/>
  <c r="B187" i="6"/>
  <c r="A187" i="6"/>
  <c r="B61" i="6"/>
  <c r="A61" i="6"/>
  <c r="B110" i="6"/>
  <c r="A110" i="6"/>
  <c r="B47" i="6"/>
  <c r="A47" i="6"/>
  <c r="B114" i="6"/>
  <c r="A114" i="6"/>
  <c r="B63" i="6"/>
  <c r="A63" i="6"/>
  <c r="B213" i="6"/>
  <c r="A213" i="6"/>
  <c r="B35" i="6"/>
  <c r="A35" i="6"/>
  <c r="B60" i="6"/>
  <c r="A60" i="6"/>
  <c r="B170" i="6"/>
  <c r="A170" i="6"/>
  <c r="B192" i="6"/>
  <c r="A192" i="6"/>
  <c r="B207" i="6"/>
  <c r="A207" i="6"/>
  <c r="B216" i="6"/>
  <c r="A216" i="6"/>
  <c r="B214" i="6"/>
  <c r="A214" i="6"/>
  <c r="B73" i="6"/>
  <c r="A73" i="6"/>
  <c r="B164" i="6"/>
  <c r="A164" i="6"/>
  <c r="B50" i="6"/>
  <c r="A50" i="6"/>
  <c r="B33" i="6"/>
  <c r="A33" i="6"/>
  <c r="B31" i="6"/>
  <c r="A31" i="6"/>
  <c r="B46" i="6"/>
  <c r="A46" i="6"/>
  <c r="B86" i="6"/>
  <c r="A86" i="6"/>
  <c r="B212" i="6"/>
  <c r="A212" i="6"/>
  <c r="B147" i="6"/>
  <c r="A147" i="6"/>
  <c r="B154" i="6"/>
  <c r="A154" i="6"/>
  <c r="B98" i="6"/>
  <c r="A98" i="6"/>
  <c r="B221" i="6"/>
  <c r="A221" i="6"/>
  <c r="B119" i="6"/>
  <c r="A119" i="6"/>
  <c r="B166" i="6"/>
  <c r="A166" i="6"/>
  <c r="B129" i="6"/>
  <c r="A129" i="6"/>
  <c r="B95" i="6"/>
  <c r="A95" i="6"/>
  <c r="B161" i="6"/>
  <c r="A161" i="6"/>
  <c r="B202" i="6"/>
  <c r="A202" i="6"/>
  <c r="B66" i="6"/>
  <c r="A66" i="6"/>
  <c r="B81" i="6"/>
  <c r="A81" i="6"/>
  <c r="B45" i="6"/>
  <c r="A45" i="6"/>
  <c r="B69" i="6"/>
  <c r="A69" i="6"/>
  <c r="B91" i="6"/>
  <c r="A91" i="6"/>
  <c r="B28" i="6"/>
  <c r="A28" i="6"/>
  <c r="B25" i="6"/>
  <c r="A25" i="6"/>
  <c r="B133" i="6"/>
  <c r="A133" i="6"/>
  <c r="B101" i="6"/>
  <c r="A101" i="6"/>
  <c r="B160" i="6"/>
  <c r="A160" i="6"/>
  <c r="B201" i="6"/>
  <c r="A201" i="6"/>
  <c r="B134" i="6"/>
  <c r="A134" i="6"/>
  <c r="B93" i="6"/>
  <c r="A93" i="6"/>
  <c r="B203" i="6"/>
  <c r="A203" i="6"/>
  <c r="B105" i="6"/>
  <c r="A105" i="6"/>
  <c r="B109" i="6"/>
  <c r="A109" i="6"/>
  <c r="B124" i="6"/>
  <c r="A124" i="6"/>
  <c r="B139" i="6"/>
  <c r="A139" i="6"/>
  <c r="B48" i="6"/>
  <c r="A48" i="6"/>
  <c r="B144" i="6"/>
  <c r="A144" i="6"/>
  <c r="B102" i="6"/>
  <c r="A102" i="6"/>
  <c r="B82" i="6"/>
  <c r="A82" i="6"/>
  <c r="B74" i="6"/>
  <c r="A74" i="6"/>
  <c r="B108" i="6"/>
  <c r="A108" i="6"/>
  <c r="B122" i="6"/>
  <c r="A122" i="6"/>
  <c r="B162" i="6"/>
  <c r="A162" i="6"/>
  <c r="B220" i="6"/>
  <c r="A220" i="6"/>
  <c r="B138" i="6"/>
  <c r="A138" i="6"/>
  <c r="B188" i="6"/>
  <c r="A188" i="6"/>
  <c r="B65" i="6"/>
  <c r="A65" i="6"/>
  <c r="B85" i="6"/>
  <c r="A85" i="6"/>
  <c r="B92" i="6"/>
  <c r="A92" i="6"/>
  <c r="B141" i="6"/>
  <c r="A141" i="6"/>
  <c r="B34" i="6"/>
  <c r="A34" i="6"/>
  <c r="B59" i="6"/>
  <c r="A59" i="6"/>
  <c r="B171" i="6"/>
  <c r="A171" i="6"/>
  <c r="B193" i="6"/>
  <c r="A193" i="6"/>
  <c r="B208" i="6"/>
  <c r="A208" i="6"/>
  <c r="B217" i="6"/>
  <c r="A217" i="6"/>
  <c r="B215" i="6"/>
  <c r="A215" i="6"/>
  <c r="B159" i="6"/>
  <c r="A159" i="6"/>
  <c r="B165" i="6"/>
  <c r="A165" i="6"/>
  <c r="B145" i="6"/>
  <c r="A145" i="6"/>
  <c r="B43" i="6"/>
  <c r="A43" i="6"/>
  <c r="B37" i="6"/>
  <c r="A37" i="6"/>
  <c r="B17" i="6"/>
  <c r="A17" i="6"/>
  <c r="B32" i="6"/>
  <c r="A32" i="6"/>
  <c r="B26" i="6"/>
  <c r="A26" i="6"/>
  <c r="B36" i="6"/>
  <c r="A36" i="6"/>
  <c r="B18" i="6"/>
  <c r="A18" i="6"/>
  <c r="B22" i="6"/>
  <c r="A22" i="6"/>
  <c r="B41" i="6"/>
  <c r="A41" i="6"/>
  <c r="B39" i="6"/>
  <c r="A39" i="6"/>
  <c r="B115" i="6"/>
  <c r="A115" i="6"/>
  <c r="B157" i="6"/>
  <c r="A157" i="6"/>
  <c r="B199" i="6"/>
  <c r="A199" i="6"/>
  <c r="B218" i="6"/>
  <c r="A218" i="6"/>
  <c r="B196" i="6"/>
  <c r="A196" i="6"/>
  <c r="B136" i="6"/>
  <c r="A136" i="6"/>
  <c r="B173" i="6"/>
  <c r="A173" i="6"/>
  <c r="B97" i="6"/>
  <c r="A97" i="6"/>
  <c r="B111" i="6"/>
  <c r="A111" i="6"/>
  <c r="B123" i="6"/>
  <c r="A123" i="6"/>
  <c r="B175" i="6"/>
  <c r="A175" i="6"/>
  <c r="B55" i="6"/>
  <c r="A55" i="6"/>
  <c r="B76" i="6"/>
  <c r="A76" i="6"/>
  <c r="B126" i="6"/>
  <c r="A126" i="6"/>
  <c r="B116" i="6"/>
  <c r="A116" i="6"/>
  <c r="B197" i="6"/>
  <c r="A197" i="6"/>
  <c r="B219" i="6"/>
  <c r="A219" i="6"/>
  <c r="B150" i="6"/>
  <c r="A150" i="6"/>
  <c r="B156" i="6"/>
  <c r="A156" i="6"/>
  <c r="B52" i="6"/>
  <c r="A52" i="6"/>
  <c r="B89" i="6"/>
  <c r="A89" i="6"/>
  <c r="B49" i="6"/>
  <c r="A49" i="6"/>
  <c r="B27" i="6"/>
  <c r="A27" i="6"/>
  <c r="B24" i="6"/>
  <c r="A24" i="6"/>
  <c r="B78" i="6"/>
  <c r="A78" i="6"/>
  <c r="B84" i="6"/>
  <c r="A84" i="6"/>
  <c r="B77" i="6"/>
  <c r="A77" i="6"/>
  <c r="B169" i="6"/>
  <c r="A169" i="6"/>
  <c r="B140" i="6"/>
  <c r="A140" i="6"/>
  <c r="B125" i="6"/>
  <c r="A125" i="6"/>
  <c r="B104" i="6"/>
  <c r="A104" i="6"/>
  <c r="B118" i="6"/>
  <c r="A118" i="6"/>
  <c r="B96" i="6"/>
  <c r="A96" i="6"/>
  <c r="B99" i="6"/>
  <c r="A99" i="6"/>
  <c r="B70" i="6"/>
  <c r="A70" i="6"/>
  <c r="B72" i="6"/>
  <c r="A72" i="6"/>
  <c r="B107" i="6"/>
  <c r="A107" i="6"/>
  <c r="B75" i="6"/>
  <c r="A75" i="6"/>
  <c r="B168" i="6"/>
  <c r="A168" i="6"/>
  <c r="B30" i="6"/>
  <c r="A30" i="6"/>
  <c r="B53" i="6"/>
  <c r="A53" i="6"/>
  <c r="B186" i="6"/>
  <c r="A186" i="6"/>
  <c r="B151" i="6"/>
  <c r="A151" i="6"/>
  <c r="B191" i="6"/>
  <c r="A191" i="6"/>
  <c r="B190" i="6"/>
  <c r="A190" i="6"/>
  <c r="B205" i="6"/>
  <c r="A205" i="6"/>
  <c r="B204" i="6"/>
  <c r="A204" i="6"/>
  <c r="B158" i="6"/>
  <c r="A158" i="6"/>
  <c r="B142" i="6"/>
  <c r="A142" i="6"/>
  <c r="B71" i="6"/>
  <c r="A71" i="6"/>
  <c r="B58" i="6"/>
  <c r="A58" i="6"/>
  <c r="B20" i="6"/>
  <c r="A20" i="6"/>
  <c r="B90" i="6"/>
  <c r="A90" i="6"/>
  <c r="B56" i="6"/>
  <c r="A56" i="6"/>
  <c r="B57" i="6"/>
  <c r="A57" i="6"/>
  <c r="B38" i="6"/>
  <c r="A38" i="6"/>
  <c r="B42" i="6"/>
  <c r="A42" i="6"/>
  <c r="B29" i="6"/>
  <c r="A29" i="6"/>
  <c r="B51" i="6"/>
  <c r="A51" i="6"/>
  <c r="B40" i="6"/>
  <c r="A40" i="6"/>
  <c r="B135" i="6"/>
  <c r="A135" i="6"/>
  <c r="B174" i="6"/>
  <c r="A174" i="6"/>
  <c r="B185" i="6"/>
  <c r="A185" i="6"/>
  <c r="B176" i="6"/>
  <c r="A176" i="6"/>
  <c r="B182" i="6"/>
  <c r="A182" i="6"/>
  <c r="B137" i="6"/>
  <c r="A137" i="6"/>
  <c r="B194" i="6"/>
  <c r="A194" i="6"/>
  <c r="B130" i="6"/>
  <c r="A130" i="6"/>
  <c r="B198" i="6"/>
  <c r="A198" i="6"/>
  <c r="B88" i="6"/>
  <c r="A88" i="6"/>
  <c r="B183" i="6"/>
  <c r="A183" i="6"/>
  <c r="B120" i="6"/>
  <c r="A120" i="6"/>
  <c r="B146" i="6"/>
  <c r="A146" i="6"/>
  <c r="B200" i="6"/>
  <c r="A200" i="6"/>
  <c r="B127" i="6"/>
  <c r="A127" i="6"/>
  <c r="B155" i="6"/>
  <c r="A155" i="6"/>
  <c r="B180" i="6"/>
  <c r="A180" i="6"/>
  <c r="B210" i="6"/>
  <c r="A210" i="6"/>
  <c r="B113" i="6"/>
  <c r="A113" i="6"/>
  <c r="B143" i="6"/>
  <c r="A143" i="6"/>
  <c r="B152" i="6"/>
  <c r="A152" i="6"/>
  <c r="B177" i="6"/>
  <c r="A177" i="6"/>
  <c r="B179" i="6"/>
  <c r="A179" i="6"/>
  <c r="B132" i="6"/>
  <c r="A132" i="6"/>
  <c r="B131" i="6"/>
  <c r="A131" i="6"/>
  <c r="B83" i="6"/>
  <c r="A83" i="6"/>
  <c r="B106" i="6"/>
  <c r="A106" i="6"/>
  <c r="B44" i="6"/>
  <c r="A44" i="6"/>
  <c r="B80" i="6"/>
  <c r="A80" i="6"/>
  <c r="B153" i="6"/>
  <c r="A153" i="6"/>
  <c r="B64" i="6"/>
  <c r="A64" i="6"/>
  <c r="B163" i="6"/>
  <c r="A163" i="6"/>
  <c r="B87" i="6"/>
  <c r="A87" i="6"/>
  <c r="B195" i="6"/>
  <c r="A195" i="6"/>
  <c r="B211" i="6"/>
  <c r="A211" i="6"/>
  <c r="B206" i="6"/>
  <c r="A206" i="6"/>
  <c r="B128" i="6"/>
  <c r="A128" i="6"/>
  <c r="B21" i="6"/>
  <c r="A21" i="6"/>
  <c r="B19" i="6"/>
  <c r="A19" i="6"/>
  <c r="B23" i="6"/>
  <c r="A23" i="6"/>
  <c r="H116" i="2"/>
  <c r="H49" i="2"/>
  <c r="J236" i="2"/>
  <c r="K236" i="2" s="1"/>
  <c r="C117" i="6" s="1"/>
  <c r="J235" i="2"/>
  <c r="K235" i="2" s="1"/>
  <c r="C149" i="6" s="1"/>
  <c r="J234" i="2"/>
  <c r="K234" i="2" s="1"/>
  <c r="C189" i="6" s="1"/>
  <c r="J233" i="2"/>
  <c r="K233" i="2" s="1"/>
  <c r="C79" i="6" s="1"/>
  <c r="J232" i="2"/>
  <c r="K232" i="2" s="1"/>
  <c r="C103" i="6" s="1"/>
  <c r="J231" i="2"/>
  <c r="K231" i="2" s="1"/>
  <c r="C68" i="6" s="1"/>
  <c r="J230" i="2"/>
  <c r="K230" i="2" s="1"/>
  <c r="C54" i="6" s="1"/>
  <c r="J229" i="2"/>
  <c r="K229" i="2" s="1"/>
  <c r="C181" i="6" s="1"/>
  <c r="J228" i="2"/>
  <c r="K228" i="2" s="1"/>
  <c r="C148" i="6" s="1"/>
  <c r="J227" i="2"/>
  <c r="K227" i="2" s="1"/>
  <c r="C67" i="6" s="1"/>
  <c r="J226" i="2"/>
  <c r="K226" i="2" s="1"/>
  <c r="C100" i="6" s="1"/>
  <c r="J225" i="2"/>
  <c r="K225" i="2" s="1"/>
  <c r="C167" i="6" s="1"/>
  <c r="J224" i="2"/>
  <c r="K224" i="2" s="1"/>
  <c r="C184" i="6" s="1"/>
  <c r="J223" i="2"/>
  <c r="K223" i="2" s="1"/>
  <c r="C112" i="6" s="1"/>
  <c r="J222" i="2"/>
  <c r="K222" i="2" s="1"/>
  <c r="C94" i="6" s="1"/>
  <c r="J221" i="2"/>
  <c r="K221" i="2" s="1"/>
  <c r="C178" i="6" s="1"/>
  <c r="J220" i="2"/>
  <c r="K220" i="2" s="1"/>
  <c r="C121" i="6" s="1"/>
  <c r="J219" i="2"/>
  <c r="K219" i="2" s="1"/>
  <c r="C172" i="6" s="1"/>
  <c r="J218" i="2"/>
  <c r="K218" i="2" s="1"/>
  <c r="C209" i="6" s="1"/>
  <c r="J217" i="2"/>
  <c r="K217" i="2" s="1"/>
  <c r="C62" i="6" s="1"/>
  <c r="J216" i="2"/>
  <c r="K216" i="2" s="1"/>
  <c r="C187" i="6" s="1"/>
  <c r="J215" i="2"/>
  <c r="K215" i="2" s="1"/>
  <c r="C61" i="6" s="1"/>
  <c r="J214" i="2"/>
  <c r="K214" i="2" s="1"/>
  <c r="C110" i="6" s="1"/>
  <c r="J213" i="2"/>
  <c r="K213" i="2" s="1"/>
  <c r="C47" i="6" s="1"/>
  <c r="J212" i="2"/>
  <c r="K212" i="2" s="1"/>
  <c r="C114" i="6" s="1"/>
  <c r="J211" i="2"/>
  <c r="K211" i="2" s="1"/>
  <c r="C63" i="6" s="1"/>
  <c r="J210" i="2"/>
  <c r="K210" i="2" s="1"/>
  <c r="C213" i="6" s="1"/>
  <c r="J209" i="2"/>
  <c r="K209" i="2" s="1"/>
  <c r="C35" i="6" s="1"/>
  <c r="J208" i="2"/>
  <c r="K208" i="2" s="1"/>
  <c r="C60" i="6" s="1"/>
  <c r="J207" i="2"/>
  <c r="K207" i="2" s="1"/>
  <c r="C170" i="6" s="1"/>
  <c r="J206" i="2"/>
  <c r="K206" i="2" s="1"/>
  <c r="C192" i="6" s="1"/>
  <c r="J205" i="2"/>
  <c r="K205" i="2" s="1"/>
  <c r="C207" i="6" s="1"/>
  <c r="J204" i="2"/>
  <c r="K204" i="2" s="1"/>
  <c r="C216" i="6" s="1"/>
  <c r="J203" i="2"/>
  <c r="K203" i="2" s="1"/>
  <c r="C214" i="6" s="1"/>
  <c r="J202" i="2"/>
  <c r="K202" i="2" s="1"/>
  <c r="C73" i="6" s="1"/>
  <c r="J201" i="2"/>
  <c r="K201" i="2" s="1"/>
  <c r="C164" i="6" s="1"/>
  <c r="J200" i="2"/>
  <c r="K200" i="2" s="1"/>
  <c r="C50" i="6" s="1"/>
  <c r="J199" i="2"/>
  <c r="K199" i="2" s="1"/>
  <c r="C33" i="6" s="1"/>
  <c r="J198" i="2"/>
  <c r="K198" i="2" s="1"/>
  <c r="C31" i="6" s="1"/>
  <c r="J197" i="2"/>
  <c r="K197" i="2" s="1"/>
  <c r="C46" i="6" s="1"/>
  <c r="J195" i="2"/>
  <c r="K195" i="2" s="1"/>
  <c r="C86" i="6" s="1"/>
  <c r="J194" i="2"/>
  <c r="K194" i="2" s="1"/>
  <c r="C212" i="6" s="1"/>
  <c r="J193" i="2"/>
  <c r="K193" i="2" s="1"/>
  <c r="C147" i="6" s="1"/>
  <c r="J192" i="2"/>
  <c r="K192" i="2" s="1"/>
  <c r="C154" i="6" s="1"/>
  <c r="J191" i="2"/>
  <c r="K191" i="2" s="1"/>
  <c r="C98" i="6" s="1"/>
  <c r="J190" i="2"/>
  <c r="K190" i="2" s="1"/>
  <c r="C221" i="6" s="1"/>
  <c r="J189" i="2"/>
  <c r="K189" i="2" s="1"/>
  <c r="C119" i="6" s="1"/>
  <c r="J188" i="2"/>
  <c r="K188" i="2" s="1"/>
  <c r="C166" i="6" s="1"/>
  <c r="J186" i="2"/>
  <c r="J185" i="2" s="1"/>
  <c r="J183" i="2"/>
  <c r="K183" i="2" s="1"/>
  <c r="C95" i="6" s="1"/>
  <c r="J182" i="2"/>
  <c r="K182" i="2" s="1"/>
  <c r="C161" i="6" s="1"/>
  <c r="J181" i="2"/>
  <c r="K181" i="2" s="1"/>
  <c r="C202" i="6" s="1"/>
  <c r="J180" i="2"/>
  <c r="K180" i="2" s="1"/>
  <c r="C66" i="6" s="1"/>
  <c r="J179" i="2"/>
  <c r="K179" i="2" s="1"/>
  <c r="C81" i="6" s="1"/>
  <c r="J178" i="2"/>
  <c r="K178" i="2" s="1"/>
  <c r="C45" i="6" s="1"/>
  <c r="J177" i="2"/>
  <c r="K177" i="2" s="1"/>
  <c r="C69" i="6" s="1"/>
  <c r="J176" i="2"/>
  <c r="K176" i="2" s="1"/>
  <c r="C91" i="6" s="1"/>
  <c r="J175" i="2"/>
  <c r="K175" i="2" s="1"/>
  <c r="C28" i="6" s="1"/>
  <c r="J174" i="2"/>
  <c r="K174" i="2" s="1"/>
  <c r="C25" i="6" s="1"/>
  <c r="J173" i="2"/>
  <c r="K173" i="2" s="1"/>
  <c r="C133" i="6" s="1"/>
  <c r="J172" i="2"/>
  <c r="K172" i="2" s="1"/>
  <c r="C101" i="6" s="1"/>
  <c r="J171" i="2"/>
  <c r="K171" i="2" s="1"/>
  <c r="C160" i="6" s="1"/>
  <c r="J170" i="2"/>
  <c r="K170" i="2" s="1"/>
  <c r="C201" i="6" s="1"/>
  <c r="J169" i="2"/>
  <c r="K169" i="2" s="1"/>
  <c r="C134" i="6" s="1"/>
  <c r="J168" i="2"/>
  <c r="K168" i="2" s="1"/>
  <c r="C93" i="6" s="1"/>
  <c r="J167" i="2"/>
  <c r="K167" i="2" s="1"/>
  <c r="C203" i="6" s="1"/>
  <c r="J166" i="2"/>
  <c r="K166" i="2" s="1"/>
  <c r="C105" i="6" s="1"/>
  <c r="J165" i="2"/>
  <c r="K165" i="2" s="1"/>
  <c r="C109" i="6" s="1"/>
  <c r="J164" i="2"/>
  <c r="K164" i="2" s="1"/>
  <c r="C124" i="6" s="1"/>
  <c r="J163" i="2"/>
  <c r="K163" i="2" s="1"/>
  <c r="C139" i="6" s="1"/>
  <c r="J162" i="2"/>
  <c r="K162" i="2" s="1"/>
  <c r="C48" i="6" s="1"/>
  <c r="J161" i="2"/>
  <c r="K161" i="2" s="1"/>
  <c r="C144" i="6" s="1"/>
  <c r="J160" i="2"/>
  <c r="K160" i="2" s="1"/>
  <c r="C102" i="6" s="1"/>
  <c r="J159" i="2"/>
  <c r="K159" i="2" s="1"/>
  <c r="C82" i="6" s="1"/>
  <c r="J158" i="2"/>
  <c r="K158" i="2" s="1"/>
  <c r="C74" i="6" s="1"/>
  <c r="J157" i="2"/>
  <c r="K157" i="2" s="1"/>
  <c r="C108" i="6" s="1"/>
  <c r="J156" i="2"/>
  <c r="K156" i="2" s="1"/>
  <c r="C122" i="6" s="1"/>
  <c r="J155" i="2"/>
  <c r="K155" i="2" s="1"/>
  <c r="C162" i="6" s="1"/>
  <c r="J154" i="2"/>
  <c r="K154" i="2" s="1"/>
  <c r="C220" i="6" s="1"/>
  <c r="J153" i="2"/>
  <c r="K153" i="2" s="1"/>
  <c r="C138" i="6" s="1"/>
  <c r="J152" i="2"/>
  <c r="K152" i="2" s="1"/>
  <c r="C188" i="6" s="1"/>
  <c r="J151" i="2"/>
  <c r="K151" i="2" s="1"/>
  <c r="C65" i="6" s="1"/>
  <c r="J150" i="2"/>
  <c r="K150" i="2" s="1"/>
  <c r="C85" i="6" s="1"/>
  <c r="J149" i="2"/>
  <c r="K149" i="2" s="1"/>
  <c r="C92" i="6" s="1"/>
  <c r="J148" i="2"/>
  <c r="K148" i="2" s="1"/>
  <c r="C141" i="6" s="1"/>
  <c r="J147" i="2"/>
  <c r="K147" i="2" s="1"/>
  <c r="C34" i="6" s="1"/>
  <c r="J146" i="2"/>
  <c r="K146" i="2" s="1"/>
  <c r="C59" i="6" s="1"/>
  <c r="J145" i="2"/>
  <c r="K145" i="2" s="1"/>
  <c r="C171" i="6" s="1"/>
  <c r="J144" i="2"/>
  <c r="K144" i="2" s="1"/>
  <c r="C193" i="6" s="1"/>
  <c r="J143" i="2"/>
  <c r="K143" i="2" s="1"/>
  <c r="C208" i="6" s="1"/>
  <c r="J142" i="2"/>
  <c r="K142" i="2" s="1"/>
  <c r="C217" i="6" s="1"/>
  <c r="J141" i="2"/>
  <c r="K141" i="2" s="1"/>
  <c r="C215" i="6" s="1"/>
  <c r="J140" i="2"/>
  <c r="K140" i="2" s="1"/>
  <c r="C159" i="6" s="1"/>
  <c r="J139" i="2"/>
  <c r="K139" i="2" s="1"/>
  <c r="C165" i="6" s="1"/>
  <c r="J138" i="2"/>
  <c r="K138" i="2" s="1"/>
  <c r="C145" i="6" s="1"/>
  <c r="J137" i="2"/>
  <c r="K137" i="2" s="1"/>
  <c r="C43" i="6" s="1"/>
  <c r="J136" i="2"/>
  <c r="K136" i="2" s="1"/>
  <c r="C37" i="6" s="1"/>
  <c r="J135" i="2"/>
  <c r="K135" i="2" s="1"/>
  <c r="C17" i="6" s="1"/>
  <c r="J134" i="2"/>
  <c r="K134" i="2" s="1"/>
  <c r="C32" i="6" s="1"/>
  <c r="J133" i="2"/>
  <c r="K133" i="2" s="1"/>
  <c r="C26" i="6" s="1"/>
  <c r="J132" i="2"/>
  <c r="K132" i="2" s="1"/>
  <c r="C36" i="6" s="1"/>
  <c r="J131" i="2"/>
  <c r="K131" i="2" s="1"/>
  <c r="C18" i="6" s="1"/>
  <c r="J130" i="2"/>
  <c r="K130" i="2" s="1"/>
  <c r="C22" i="6" s="1"/>
  <c r="J129" i="2"/>
  <c r="K129" i="2" s="1"/>
  <c r="C41" i="6" s="1"/>
  <c r="J128" i="2"/>
  <c r="K128" i="2" s="1"/>
  <c r="C39" i="6" s="1"/>
  <c r="J126" i="2"/>
  <c r="K126" i="2" s="1"/>
  <c r="C115" i="6" s="1"/>
  <c r="J125" i="2"/>
  <c r="K125" i="2" s="1"/>
  <c r="C157" i="6" s="1"/>
  <c r="J124" i="2"/>
  <c r="K124" i="2" s="1"/>
  <c r="C199" i="6" s="1"/>
  <c r="J123" i="2"/>
  <c r="K123" i="2" s="1"/>
  <c r="C218" i="6" s="1"/>
  <c r="J122" i="2"/>
  <c r="K122" i="2" s="1"/>
  <c r="C196" i="6" s="1"/>
  <c r="J121" i="2"/>
  <c r="K121" i="2" s="1"/>
  <c r="C136" i="6" s="1"/>
  <c r="J120" i="2"/>
  <c r="K120" i="2" s="1"/>
  <c r="C173" i="6" s="1"/>
  <c r="J119" i="2"/>
  <c r="K119" i="2" s="1"/>
  <c r="C97" i="6" s="1"/>
  <c r="J118" i="2"/>
  <c r="K118" i="2" s="1"/>
  <c r="C111" i="6" s="1"/>
  <c r="J117" i="2"/>
  <c r="K117" i="2" s="1"/>
  <c r="C123" i="6" s="1"/>
  <c r="J116" i="2"/>
  <c r="K116" i="2" s="1"/>
  <c r="C175" i="6" s="1"/>
  <c r="J114" i="2"/>
  <c r="K114" i="2" s="1"/>
  <c r="C55" i="6" s="1"/>
  <c r="J113" i="2"/>
  <c r="K113" i="2" s="1"/>
  <c r="C76" i="6" s="1"/>
  <c r="J112" i="2"/>
  <c r="K112" i="2" s="1"/>
  <c r="C126" i="6" s="1"/>
  <c r="J109" i="2"/>
  <c r="K109" i="2" s="1"/>
  <c r="C116" i="6" s="1"/>
  <c r="J108" i="2"/>
  <c r="K108" i="2" s="1"/>
  <c r="C197" i="6" s="1"/>
  <c r="J107" i="2"/>
  <c r="K107" i="2" s="1"/>
  <c r="C219" i="6" s="1"/>
  <c r="J106" i="2"/>
  <c r="K106" i="2" s="1"/>
  <c r="C150" i="6" s="1"/>
  <c r="J105" i="2"/>
  <c r="K105" i="2" s="1"/>
  <c r="C156" i="6" s="1"/>
  <c r="J104" i="2"/>
  <c r="K104" i="2" s="1"/>
  <c r="C52" i="6" s="1"/>
  <c r="J103" i="2"/>
  <c r="K103" i="2" s="1"/>
  <c r="C89" i="6" s="1"/>
  <c r="J102" i="2"/>
  <c r="K102" i="2" s="1"/>
  <c r="C49" i="6" s="1"/>
  <c r="J101" i="2"/>
  <c r="K101" i="2" s="1"/>
  <c r="C27" i="6" s="1"/>
  <c r="J100" i="2"/>
  <c r="K100" i="2" s="1"/>
  <c r="C24" i="6" s="1"/>
  <c r="J99" i="2"/>
  <c r="K99" i="2" s="1"/>
  <c r="C78" i="6" s="1"/>
  <c r="J98" i="2"/>
  <c r="K98" i="2" s="1"/>
  <c r="C84" i="6" s="1"/>
  <c r="J97" i="2"/>
  <c r="K97" i="2" s="1"/>
  <c r="C77" i="6" s="1"/>
  <c r="J96" i="2"/>
  <c r="K96" i="2" s="1"/>
  <c r="C169" i="6" s="1"/>
  <c r="J95" i="2"/>
  <c r="K95" i="2" s="1"/>
  <c r="C140" i="6" s="1"/>
  <c r="J94" i="2"/>
  <c r="K94" i="2" s="1"/>
  <c r="C125" i="6" s="1"/>
  <c r="J93" i="2"/>
  <c r="K93" i="2" s="1"/>
  <c r="C104" i="6" s="1"/>
  <c r="J92" i="2"/>
  <c r="K92" i="2" s="1"/>
  <c r="C118" i="6" s="1"/>
  <c r="J91" i="2"/>
  <c r="K91" i="2" s="1"/>
  <c r="C96" i="6" s="1"/>
  <c r="J90" i="2"/>
  <c r="K90" i="2" s="1"/>
  <c r="C99" i="6" s="1"/>
  <c r="J89" i="2"/>
  <c r="K89" i="2" s="1"/>
  <c r="C70" i="6" s="1"/>
  <c r="J88" i="2"/>
  <c r="K88" i="2" s="1"/>
  <c r="C72" i="6" s="1"/>
  <c r="J87" i="2"/>
  <c r="K87" i="2" s="1"/>
  <c r="C107" i="6" s="1"/>
  <c r="J86" i="2"/>
  <c r="K86" i="2" s="1"/>
  <c r="C75" i="6" s="1"/>
  <c r="J85" i="2"/>
  <c r="K85" i="2" s="1"/>
  <c r="C168" i="6" s="1"/>
  <c r="J84" i="2"/>
  <c r="K84" i="2" s="1"/>
  <c r="C30" i="6" s="1"/>
  <c r="J83" i="2"/>
  <c r="K83" i="2" s="1"/>
  <c r="C53" i="6" s="1"/>
  <c r="J82" i="2"/>
  <c r="K82" i="2" s="1"/>
  <c r="C186" i="6" s="1"/>
  <c r="J81" i="2"/>
  <c r="K81" i="2" s="1"/>
  <c r="C151" i="6" s="1"/>
  <c r="J80" i="2"/>
  <c r="K80" i="2" s="1"/>
  <c r="C191" i="6" s="1"/>
  <c r="J79" i="2"/>
  <c r="K79" i="2" s="1"/>
  <c r="C190" i="6" s="1"/>
  <c r="J78" i="2"/>
  <c r="K78" i="2" s="1"/>
  <c r="C205" i="6" s="1"/>
  <c r="J77" i="2"/>
  <c r="K77" i="2" s="1"/>
  <c r="C204" i="6" s="1"/>
  <c r="J76" i="2"/>
  <c r="K76" i="2" s="1"/>
  <c r="C158" i="6" s="1"/>
  <c r="J75" i="2"/>
  <c r="K75" i="2" s="1"/>
  <c r="C142" i="6" s="1"/>
  <c r="J74" i="2"/>
  <c r="K74" i="2" s="1"/>
  <c r="C71" i="6" s="1"/>
  <c r="J73" i="2"/>
  <c r="K73" i="2" s="1"/>
  <c r="C58" i="6" s="1"/>
  <c r="J72" i="2"/>
  <c r="K72" i="2" s="1"/>
  <c r="C20" i="6" s="1"/>
  <c r="J71" i="2"/>
  <c r="K71" i="2" s="1"/>
  <c r="C90" i="6" s="1"/>
  <c r="J70" i="2"/>
  <c r="K70" i="2" s="1"/>
  <c r="C56" i="6" s="1"/>
  <c r="J69" i="2"/>
  <c r="K69" i="2" s="1"/>
  <c r="C57" i="6" s="1"/>
  <c r="J68" i="2"/>
  <c r="K68" i="2" s="1"/>
  <c r="C38" i="6" s="1"/>
  <c r="J67" i="2"/>
  <c r="K67" i="2" s="1"/>
  <c r="C42" i="6" s="1"/>
  <c r="J66" i="2"/>
  <c r="K66" i="2" s="1"/>
  <c r="C29" i="6" s="1"/>
  <c r="J65" i="2"/>
  <c r="K65" i="2" s="1"/>
  <c r="C51" i="6" s="1"/>
  <c r="J64" i="2"/>
  <c r="K64" i="2" s="1"/>
  <c r="C40" i="6" s="1"/>
  <c r="J62" i="2"/>
  <c r="K62" i="2" s="1"/>
  <c r="C135" i="6" s="1"/>
  <c r="J61" i="2"/>
  <c r="K61" i="2" s="1"/>
  <c r="C174" i="6" s="1"/>
  <c r="J60" i="2"/>
  <c r="K60" i="2" s="1"/>
  <c r="C185" i="6" s="1"/>
  <c r="J59" i="2"/>
  <c r="K59" i="2" s="1"/>
  <c r="C176" i="6" s="1"/>
  <c r="J58" i="2"/>
  <c r="K58" i="2" s="1"/>
  <c r="C182" i="6" s="1"/>
  <c r="J57" i="2"/>
  <c r="K57" i="2" s="1"/>
  <c r="C137" i="6" s="1"/>
  <c r="J56" i="2"/>
  <c r="K56" i="2" s="1"/>
  <c r="C194" i="6" s="1"/>
  <c r="J55" i="2"/>
  <c r="K55" i="2" s="1"/>
  <c r="C130" i="6" s="1"/>
  <c r="J54" i="2"/>
  <c r="K54" i="2" s="1"/>
  <c r="C198" i="6" s="1"/>
  <c r="J53" i="2"/>
  <c r="K53" i="2" s="1"/>
  <c r="C88" i="6" s="1"/>
  <c r="J52" i="2"/>
  <c r="K52" i="2" s="1"/>
  <c r="C183" i="6" s="1"/>
  <c r="J51" i="2"/>
  <c r="K51" i="2" s="1"/>
  <c r="C120" i="6" s="1"/>
  <c r="J50" i="2"/>
  <c r="K50" i="2" s="1"/>
  <c r="C146" i="6" s="1"/>
  <c r="J47" i="2"/>
  <c r="K47" i="2" s="1"/>
  <c r="K46" i="2" s="1"/>
  <c r="J44" i="2"/>
  <c r="K44" i="2" s="1"/>
  <c r="C155" i="6" s="1"/>
  <c r="J43" i="2"/>
  <c r="K43" i="2" s="1"/>
  <c r="C180" i="6" s="1"/>
  <c r="J42" i="2"/>
  <c r="K42" i="2" s="1"/>
  <c r="C210" i="6" s="1"/>
  <c r="J41" i="2"/>
  <c r="K41" i="2" s="1"/>
  <c r="C113" i="6" s="1"/>
  <c r="J40" i="2"/>
  <c r="K40" i="2" s="1"/>
  <c r="C143" i="6" s="1"/>
  <c r="J39" i="2"/>
  <c r="K39" i="2" s="1"/>
  <c r="C152" i="6" s="1"/>
  <c r="J38" i="2"/>
  <c r="K38" i="2" s="1"/>
  <c r="C177" i="6" s="1"/>
  <c r="J37" i="2"/>
  <c r="K37" i="2" s="1"/>
  <c r="C179" i="6" s="1"/>
  <c r="J36" i="2"/>
  <c r="K36" i="2" s="1"/>
  <c r="C132" i="6" s="1"/>
  <c r="J35" i="2"/>
  <c r="K35" i="2" s="1"/>
  <c r="C131" i="6" s="1"/>
  <c r="J34" i="2"/>
  <c r="K34" i="2" s="1"/>
  <c r="C83" i="6" s="1"/>
  <c r="J33" i="2"/>
  <c r="K33" i="2" s="1"/>
  <c r="C106" i="6" s="1"/>
  <c r="J32" i="2"/>
  <c r="K32" i="2" s="1"/>
  <c r="C44" i="6" s="1"/>
  <c r="J31" i="2"/>
  <c r="K31" i="2" s="1"/>
  <c r="C80" i="6" s="1"/>
  <c r="J30" i="2"/>
  <c r="K30" i="2" s="1"/>
  <c r="C153" i="6" s="1"/>
  <c r="J29" i="2"/>
  <c r="K29" i="2" s="1"/>
  <c r="C64" i="6" s="1"/>
  <c r="J28" i="2"/>
  <c r="K28" i="2" s="1"/>
  <c r="C163" i="6" s="1"/>
  <c r="J27" i="2"/>
  <c r="K27" i="2" s="1"/>
  <c r="C87" i="6" s="1"/>
  <c r="J25" i="2"/>
  <c r="K25" i="2" s="1"/>
  <c r="C195" i="6" s="1"/>
  <c r="J24" i="2"/>
  <c r="K24" i="2" s="1"/>
  <c r="C211" i="6" s="1"/>
  <c r="J23" i="2"/>
  <c r="K23" i="2" s="1"/>
  <c r="C206" i="6" s="1"/>
  <c r="J21" i="2"/>
  <c r="K21" i="2" s="1"/>
  <c r="K20" i="2" s="1"/>
  <c r="J18" i="2"/>
  <c r="K18" i="2" s="1"/>
  <c r="C21" i="6" s="1"/>
  <c r="J17" i="2"/>
  <c r="K17" i="2" s="1"/>
  <c r="C19" i="6" s="1"/>
  <c r="C128" i="6" l="1"/>
  <c r="C127" i="6"/>
  <c r="K22" i="2"/>
  <c r="K187" i="2"/>
  <c r="K196" i="2"/>
  <c r="K186" i="2"/>
  <c r="K115" i="2"/>
  <c r="J187" i="2"/>
  <c r="K127" i="2"/>
  <c r="J196" i="2"/>
  <c r="K111" i="2"/>
  <c r="J111" i="2"/>
  <c r="J115" i="2"/>
  <c r="J127" i="2"/>
  <c r="K63" i="2"/>
  <c r="J46" i="2"/>
  <c r="K26" i="2"/>
  <c r="J63" i="2"/>
  <c r="J20" i="2"/>
  <c r="J22" i="2"/>
  <c r="J26" i="2"/>
  <c r="J49" i="2"/>
  <c r="K185" i="2" l="1"/>
  <c r="K184" i="2" s="1"/>
  <c r="C129" i="6"/>
  <c r="K19" i="2"/>
  <c r="J184" i="2"/>
  <c r="K110" i="2"/>
  <c r="J110" i="2"/>
  <c r="J19" i="2"/>
  <c r="K49" i="2"/>
  <c r="J48" i="2"/>
  <c r="J45" i="2" s="1"/>
  <c r="K48" i="2" l="1"/>
  <c r="K45" i="2" s="1"/>
  <c r="C200" i="6"/>
  <c r="M25" i="6" l="1"/>
  <c r="P25" i="6"/>
  <c r="O25" i="6"/>
  <c r="S25" i="6" s="1"/>
  <c r="N25" i="6"/>
  <c r="I4" i="2"/>
  <c r="J6" i="2"/>
  <c r="J5" i="2"/>
  <c r="Q25" i="6" l="1"/>
  <c r="T25" i="6" s="1"/>
  <c r="L25" i="6"/>
  <c r="K25" i="6"/>
  <c r="J25" i="6"/>
  <c r="I25" i="6"/>
  <c r="U25" i="6" l="1"/>
  <c r="M26" i="6" s="1"/>
  <c r="R25" i="6"/>
  <c r="O26" i="6" l="1"/>
  <c r="S26" i="6" s="1"/>
  <c r="Q31" i="6" s="1"/>
  <c r="Q26" i="6"/>
  <c r="N26" i="6"/>
  <c r="U26" i="6"/>
  <c r="P26" i="6"/>
  <c r="L26" i="6"/>
  <c r="K26" i="6"/>
  <c r="J26" i="6"/>
  <c r="I26" i="6"/>
  <c r="R26" i="6" l="1"/>
  <c r="P31" i="6" s="1"/>
  <c r="T26" i="6"/>
  <c r="R31" i="6" s="1"/>
  <c r="K4" i="2"/>
  <c r="K5" i="2"/>
  <c r="K6" i="2"/>
  <c r="K7" i="2"/>
  <c r="K8" i="2"/>
  <c r="D10" i="2" l="1"/>
  <c r="D8" i="2"/>
  <c r="F6" i="2" l="1"/>
  <c r="E6" i="2"/>
  <c r="D6" i="2"/>
  <c r="F5" i="2"/>
  <c r="E5" i="2"/>
  <c r="D5" i="2"/>
  <c r="I6" i="2" l="1"/>
  <c r="J8" i="2" l="1"/>
  <c r="I8" i="2" l="1"/>
  <c r="D4" i="2"/>
  <c r="D1" i="2"/>
  <c r="J16" i="2" l="1"/>
  <c r="J15" i="2" l="1"/>
  <c r="K16" i="2"/>
  <c r="K15" i="2" l="1"/>
  <c r="K241" i="2" s="1"/>
  <c r="C23" i="6"/>
  <c r="C223" i="6" s="1"/>
  <c r="J14" i="2"/>
  <c r="J240" i="2" s="1"/>
  <c r="J241" i="2"/>
  <c r="K14" i="2"/>
  <c r="K239" i="2" l="1"/>
  <c r="K240" i="2"/>
  <c r="J239" i="2"/>
  <c r="J237" i="2" l="1"/>
  <c r="K237" i="2"/>
  <c r="L155" i="2" l="1"/>
  <c r="D162" i="6" s="1"/>
  <c r="L186" i="2"/>
  <c r="L88" i="2"/>
  <c r="D72" i="6" s="1"/>
  <c r="L39" i="2"/>
  <c r="D152" i="6" s="1"/>
  <c r="L142" i="2"/>
  <c r="D217" i="6" s="1"/>
  <c r="L218" i="2"/>
  <c r="D209" i="6" s="1"/>
  <c r="L33" i="2"/>
  <c r="D106" i="6" s="1"/>
  <c r="L116" i="2"/>
  <c r="D175" i="6" s="1"/>
  <c r="L92" i="2"/>
  <c r="D118" i="6" s="1"/>
  <c r="L54" i="2"/>
  <c r="D198" i="6" s="1"/>
  <c r="L216" i="2"/>
  <c r="D187" i="6" s="1"/>
  <c r="L21" i="2"/>
  <c r="L136" i="2"/>
  <c r="D37" i="6" s="1"/>
  <c r="L97" i="2"/>
  <c r="D77" i="6" s="1"/>
  <c r="L86" i="2"/>
  <c r="D75" i="6" s="1"/>
  <c r="L102" i="2"/>
  <c r="D49" i="6" s="1"/>
  <c r="L132" i="2"/>
  <c r="D36" i="6" s="1"/>
  <c r="L44" i="2"/>
  <c r="D155" i="6" s="1"/>
  <c r="L24" i="2"/>
  <c r="D211" i="6" s="1"/>
  <c r="L50" i="2"/>
  <c r="D146" i="6" s="1"/>
  <c r="L215" i="2"/>
  <c r="D61" i="6" s="1"/>
  <c r="L31" i="2"/>
  <c r="D80" i="6" s="1"/>
  <c r="L84" i="2"/>
  <c r="D30" i="6" s="1"/>
  <c r="L99" i="2"/>
  <c r="D78" i="6" s="1"/>
  <c r="L69" i="2"/>
  <c r="D57" i="6" s="1"/>
  <c r="L67" i="2"/>
  <c r="D42" i="6" s="1"/>
  <c r="L152" i="2"/>
  <c r="D188" i="6" s="1"/>
  <c r="L144" i="2"/>
  <c r="D193" i="6" s="1"/>
  <c r="L158" i="2"/>
  <c r="D74" i="6" s="1"/>
  <c r="L72" i="2"/>
  <c r="D20" i="6" s="1"/>
  <c r="L124" i="2"/>
  <c r="D199" i="6" s="1"/>
  <c r="L198" i="2"/>
  <c r="D31" i="6" s="1"/>
  <c r="L166" i="2"/>
  <c r="D105" i="6" s="1"/>
  <c r="L172" i="2"/>
  <c r="D101" i="6" s="1"/>
  <c r="L225" i="2"/>
  <c r="D167" i="6" s="1"/>
  <c r="L71" i="2"/>
  <c r="D90" i="6" s="1"/>
  <c r="L34" i="2"/>
  <c r="D83" i="6" s="1"/>
  <c r="L169" i="2"/>
  <c r="D134" i="6" s="1"/>
  <c r="L49" i="2"/>
  <c r="D200" i="6" s="1"/>
  <c r="L112" i="2"/>
  <c r="D126" i="6" s="1"/>
  <c r="L101" i="2"/>
  <c r="D27" i="6" s="1"/>
  <c r="L94" i="2"/>
  <c r="D125" i="6" s="1"/>
  <c r="L139" i="2"/>
  <c r="D165" i="6" s="1"/>
  <c r="L167" i="2"/>
  <c r="D203" i="6" s="1"/>
  <c r="L123" i="2"/>
  <c r="D218" i="6" s="1"/>
  <c r="L171" i="2"/>
  <c r="D160" i="6" s="1"/>
  <c r="L100" i="2"/>
  <c r="D24" i="6" s="1"/>
  <c r="L81" i="2"/>
  <c r="D151" i="6" s="1"/>
  <c r="L213" i="2"/>
  <c r="D47" i="6" s="1"/>
  <c r="L228" i="2"/>
  <c r="D148" i="6" s="1"/>
  <c r="L224" i="2"/>
  <c r="D184" i="6" s="1"/>
  <c r="L180" i="2"/>
  <c r="D66" i="6" s="1"/>
  <c r="L118" i="2"/>
  <c r="D111" i="6" s="1"/>
  <c r="L138" i="2"/>
  <c r="D145" i="6" s="1"/>
  <c r="L151" i="2"/>
  <c r="D65" i="6" s="1"/>
  <c r="L219" i="2"/>
  <c r="D172" i="6" s="1"/>
  <c r="L191" i="2"/>
  <c r="D98" i="6" s="1"/>
  <c r="L156" i="2"/>
  <c r="D122" i="6" s="1"/>
  <c r="L121" i="2"/>
  <c r="D136" i="6" s="1"/>
  <c r="L29" i="2"/>
  <c r="D64" i="6" s="1"/>
  <c r="L221" i="2"/>
  <c r="D178" i="6" s="1"/>
  <c r="L199" i="2"/>
  <c r="D33" i="6" s="1"/>
  <c r="L164" i="2"/>
  <c r="D124" i="6" s="1"/>
  <c r="L104" i="2"/>
  <c r="D52" i="6" s="1"/>
  <c r="L91" i="2"/>
  <c r="D96" i="6" s="1"/>
  <c r="L77" i="2"/>
  <c r="D204" i="6" s="1"/>
  <c r="L30" i="2"/>
  <c r="D153" i="6" s="1"/>
  <c r="L106" i="2"/>
  <c r="D150" i="6" s="1"/>
  <c r="L162" i="2"/>
  <c r="D48" i="6" s="1"/>
  <c r="L47" i="2"/>
  <c r="L107" i="2"/>
  <c r="D219" i="6" s="1"/>
  <c r="L141" i="2"/>
  <c r="D215" i="6" s="1"/>
  <c r="L32" i="2"/>
  <c r="D44" i="6" s="1"/>
  <c r="L57" i="2"/>
  <c r="D137" i="6" s="1"/>
  <c r="L68" i="2"/>
  <c r="D38" i="6" s="1"/>
  <c r="L41" i="2"/>
  <c r="D113" i="6" s="1"/>
  <c r="L37" i="2"/>
  <c r="D179" i="6" s="1"/>
  <c r="L42" i="2"/>
  <c r="D210" i="6" s="1"/>
  <c r="L85" i="2"/>
  <c r="D168" i="6" s="1"/>
  <c r="L195" i="2"/>
  <c r="D86" i="6" s="1"/>
  <c r="L83" i="2"/>
  <c r="D53" i="6" s="1"/>
  <c r="L203" i="2"/>
  <c r="D214" i="6" s="1"/>
  <c r="L43" i="2"/>
  <c r="D180" i="6" s="1"/>
  <c r="L131" i="2"/>
  <c r="D18" i="6" s="1"/>
  <c r="L194" i="2"/>
  <c r="D212" i="6" s="1"/>
  <c r="L129" i="2"/>
  <c r="D41" i="6" s="1"/>
  <c r="L159" i="2"/>
  <c r="D82" i="6" s="1"/>
  <c r="L93" i="2"/>
  <c r="D104" i="6" s="1"/>
  <c r="L236" i="2"/>
  <c r="D117" i="6" s="1"/>
  <c r="L145" i="2"/>
  <c r="D171" i="6" s="1"/>
  <c r="L210" i="2"/>
  <c r="D213" i="6" s="1"/>
  <c r="L176" i="2"/>
  <c r="D91" i="6" s="1"/>
  <c r="L148" i="2"/>
  <c r="D141" i="6" s="1"/>
  <c r="L80" i="2"/>
  <c r="D191" i="6" s="1"/>
  <c r="L27" i="2"/>
  <c r="D87" i="6" s="1"/>
  <c r="L128" i="2"/>
  <c r="D39" i="6" s="1"/>
  <c r="L40" i="2"/>
  <c r="D143" i="6" s="1"/>
  <c r="L25" i="2"/>
  <c r="D195" i="6" s="1"/>
  <c r="L28" i="2"/>
  <c r="D163" i="6" s="1"/>
  <c r="L16" i="2"/>
  <c r="D23" i="6" s="1"/>
  <c r="L59" i="2"/>
  <c r="D176" i="6" s="1"/>
  <c r="L154" i="2"/>
  <c r="D220" i="6" s="1"/>
  <c r="L174" i="2"/>
  <c r="D25" i="6" s="1"/>
  <c r="L119" i="2"/>
  <c r="D97" i="6" s="1"/>
  <c r="L170" i="2"/>
  <c r="D201" i="6" s="1"/>
  <c r="L188" i="2"/>
  <c r="D166" i="6" s="1"/>
  <c r="L179" i="2"/>
  <c r="D81" i="6" s="1"/>
  <c r="L182" i="2"/>
  <c r="D161" i="6" s="1"/>
  <c r="L208" i="2"/>
  <c r="D60" i="6" s="1"/>
  <c r="L140" i="2"/>
  <c r="D159" i="6" s="1"/>
  <c r="L226" i="2"/>
  <c r="D100" i="6" s="1"/>
  <c r="L209" i="2"/>
  <c r="D35" i="6" s="1"/>
  <c r="L89" i="2"/>
  <c r="D70" i="6" s="1"/>
  <c r="L189" i="2"/>
  <c r="D119" i="6" s="1"/>
  <c r="L53" i="2"/>
  <c r="D88" i="6" s="1"/>
  <c r="L147" i="2"/>
  <c r="D34" i="6" s="1"/>
  <c r="L78" i="2"/>
  <c r="D205" i="6" s="1"/>
  <c r="L18" i="2"/>
  <c r="D21" i="6" s="1"/>
  <c r="L181" i="2"/>
  <c r="D202" i="6" s="1"/>
  <c r="L235" i="2"/>
  <c r="D149" i="6" s="1"/>
  <c r="L61" i="2"/>
  <c r="D174" i="6" s="1"/>
  <c r="L79" i="2"/>
  <c r="D190" i="6" s="1"/>
  <c r="L58" i="2"/>
  <c r="D182" i="6" s="1"/>
  <c r="L165" i="2"/>
  <c r="D109" i="6" s="1"/>
  <c r="L105" i="2"/>
  <c r="D156" i="6" s="1"/>
  <c r="L36" i="2"/>
  <c r="D132" i="6" s="1"/>
  <c r="L51" i="2"/>
  <c r="D120" i="6" s="1"/>
  <c r="L229" i="2"/>
  <c r="D181" i="6" s="1"/>
  <c r="L232" i="2"/>
  <c r="D103" i="6" s="1"/>
  <c r="L212" i="2"/>
  <c r="D114" i="6" s="1"/>
  <c r="L160" i="2"/>
  <c r="D102" i="6" s="1"/>
  <c r="L175" i="2"/>
  <c r="D28" i="6" s="1"/>
  <c r="L55" i="2"/>
  <c r="D130" i="6" s="1"/>
  <c r="L146" i="2"/>
  <c r="D59" i="6" s="1"/>
  <c r="L230" i="2"/>
  <c r="D54" i="6" s="1"/>
  <c r="L90" i="2"/>
  <c r="D99" i="6" s="1"/>
  <c r="L70" i="2"/>
  <c r="D56" i="6" s="1"/>
  <c r="L173" i="2"/>
  <c r="D133" i="6" s="1"/>
  <c r="L168" i="2"/>
  <c r="D93" i="6" s="1"/>
  <c r="L193" i="2"/>
  <c r="D147" i="6" s="1"/>
  <c r="L134" i="2"/>
  <c r="D32" i="6" s="1"/>
  <c r="L74" i="2"/>
  <c r="D71" i="6" s="1"/>
  <c r="L202" i="2"/>
  <c r="D73" i="6" s="1"/>
  <c r="L161" i="2"/>
  <c r="D144" i="6" s="1"/>
  <c r="L114" i="2"/>
  <c r="D55" i="6" s="1"/>
  <c r="L177" i="2"/>
  <c r="D69" i="6" s="1"/>
  <c r="L103" i="2"/>
  <c r="D89" i="6" s="1"/>
  <c r="L52" i="2"/>
  <c r="D183" i="6" s="1"/>
  <c r="L135" i="2"/>
  <c r="D17" i="6" s="1"/>
  <c r="E17" i="6" s="1"/>
  <c r="F17" i="6" s="1"/>
  <c r="L133" i="2"/>
  <c r="D26" i="6" s="1"/>
  <c r="L163" i="2"/>
  <c r="D139" i="6" s="1"/>
  <c r="L56" i="2"/>
  <c r="D194" i="6" s="1"/>
  <c r="L23" i="2"/>
  <c r="D206" i="6" s="1"/>
  <c r="L82" i="2"/>
  <c r="D186" i="6" s="1"/>
  <c r="L207" i="2"/>
  <c r="D170" i="6" s="1"/>
  <c r="L227" i="2"/>
  <c r="D67" i="6" s="1"/>
  <c r="L117" i="2"/>
  <c r="D123" i="6" s="1"/>
  <c r="L153" i="2"/>
  <c r="D138" i="6" s="1"/>
  <c r="L75" i="2"/>
  <c r="D142" i="6" s="1"/>
  <c r="L122" i="2"/>
  <c r="D196" i="6" s="1"/>
  <c r="L157" i="2"/>
  <c r="D108" i="6" s="1"/>
  <c r="L120" i="2"/>
  <c r="D173" i="6" s="1"/>
  <c r="L35" i="2"/>
  <c r="D131" i="6" s="1"/>
  <c r="L201" i="2"/>
  <c r="D164" i="6" s="1"/>
  <c r="L60" i="2"/>
  <c r="D185" i="6" s="1"/>
  <c r="L137" i="2"/>
  <c r="D43" i="6" s="1"/>
  <c r="L211" i="2"/>
  <c r="D63" i="6" s="1"/>
  <c r="L126" i="2"/>
  <c r="D115" i="6" s="1"/>
  <c r="L38" i="2"/>
  <c r="D177" i="6" s="1"/>
  <c r="L190" i="2"/>
  <c r="D221" i="6" s="1"/>
  <c r="L233" i="2"/>
  <c r="D79" i="6" s="1"/>
  <c r="L113" i="2"/>
  <c r="D76" i="6" s="1"/>
  <c r="L65" i="2"/>
  <c r="D51" i="6" s="1"/>
  <c r="L183" i="2"/>
  <c r="D95" i="6" s="1"/>
  <c r="L96" i="2"/>
  <c r="D169" i="6" s="1"/>
  <c r="L192" i="2"/>
  <c r="D154" i="6" s="1"/>
  <c r="L109" i="2"/>
  <c r="D116" i="6" s="1"/>
  <c r="L125" i="2"/>
  <c r="D157" i="6" s="1"/>
  <c r="L76" i="2"/>
  <c r="D158" i="6" s="1"/>
  <c r="L64" i="2"/>
  <c r="D40" i="6" s="1"/>
  <c r="D223" i="6"/>
  <c r="L66" i="2"/>
  <c r="D29" i="6" s="1"/>
  <c r="L197" i="2"/>
  <c r="D46" i="6" s="1"/>
  <c r="L222" i="2"/>
  <c r="D94" i="6" s="1"/>
  <c r="L87" i="2"/>
  <c r="D107" i="6" s="1"/>
  <c r="L204" i="2"/>
  <c r="D216" i="6" s="1"/>
  <c r="L130" i="2"/>
  <c r="D22" i="6" s="1"/>
  <c r="L98" i="2"/>
  <c r="D84" i="6" s="1"/>
  <c r="L178" i="2"/>
  <c r="D45" i="6" s="1"/>
  <c r="L150" i="2"/>
  <c r="D85" i="6" s="1"/>
  <c r="L206" i="2"/>
  <c r="D192" i="6" s="1"/>
  <c r="L217" i="2"/>
  <c r="D62" i="6" s="1"/>
  <c r="L143" i="2"/>
  <c r="D208" i="6" s="1"/>
  <c r="L214" i="2"/>
  <c r="D110" i="6" s="1"/>
  <c r="L231" i="2"/>
  <c r="D68" i="6" s="1"/>
  <c r="L95" i="2"/>
  <c r="D140" i="6" s="1"/>
  <c r="L62" i="2"/>
  <c r="D135" i="6" s="1"/>
  <c r="L205" i="2"/>
  <c r="D207" i="6" s="1"/>
  <c r="L108" i="2"/>
  <c r="D197" i="6" s="1"/>
  <c r="L223" i="2"/>
  <c r="D112" i="6" s="1"/>
  <c r="L234" i="2"/>
  <c r="D189" i="6" s="1"/>
  <c r="L73" i="2"/>
  <c r="D58" i="6" s="1"/>
  <c r="L17" i="2"/>
  <c r="D19" i="6" s="1"/>
  <c r="L149" i="2"/>
  <c r="D92" i="6" s="1"/>
  <c r="L220" i="2"/>
  <c r="D121" i="6" s="1"/>
  <c r="L200" i="2"/>
  <c r="D50" i="6" s="1"/>
  <c r="L46" i="2" l="1"/>
  <c r="D127" i="6"/>
  <c r="E18" i="6"/>
  <c r="E19" i="6" s="1"/>
  <c r="L20" i="2"/>
  <c r="D128" i="6"/>
  <c r="L185" i="2"/>
  <c r="D129" i="6"/>
  <c r="L196" i="2"/>
  <c r="L187" i="2"/>
  <c r="L127" i="2"/>
  <c r="L115" i="2"/>
  <c r="L111" i="2"/>
  <c r="L22" i="2"/>
  <c r="L15" i="2"/>
  <c r="L26" i="2"/>
  <c r="L48" i="2"/>
  <c r="L63" i="2"/>
  <c r="E20" i="6" l="1"/>
  <c r="F19" i="6"/>
  <c r="F18" i="6"/>
  <c r="L241" i="2"/>
  <c r="L184" i="2"/>
  <c r="L110" i="2"/>
  <c r="L45" i="2"/>
  <c r="L19" i="2"/>
  <c r="L14" i="2"/>
  <c r="E21" i="6" l="1"/>
  <c r="F20" i="6"/>
  <c r="L237" i="2"/>
  <c r="L239" i="2"/>
  <c r="L240" i="2"/>
  <c r="E22" i="6" l="1"/>
  <c r="F21" i="6"/>
  <c r="E23" i="6" l="1"/>
  <c r="F22" i="6"/>
  <c r="E24" i="6" l="1"/>
  <c r="F23" i="6"/>
  <c r="E25" i="6" l="1"/>
  <c r="F24" i="6"/>
  <c r="E26" i="6" l="1"/>
  <c r="F25" i="6"/>
  <c r="E27" i="6" l="1"/>
  <c r="F26" i="6"/>
  <c r="E28" i="6" l="1"/>
  <c r="F27" i="6"/>
  <c r="E29" i="6" l="1"/>
  <c r="F28" i="6"/>
  <c r="E30" i="6" l="1"/>
  <c r="F29" i="6"/>
  <c r="E31" i="6" l="1"/>
  <c r="F30" i="6"/>
  <c r="E32" i="6" l="1"/>
  <c r="F31" i="6"/>
  <c r="E33" i="6" l="1"/>
  <c r="F32" i="6"/>
  <c r="E34" i="6" l="1"/>
  <c r="F33" i="6"/>
  <c r="F34" i="6" l="1"/>
  <c r="E35" i="6"/>
  <c r="E36" i="6" l="1"/>
  <c r="F35" i="6"/>
  <c r="E37" i="6" l="1"/>
  <c r="F36" i="6"/>
  <c r="E38" i="6" l="1"/>
  <c r="F37" i="6"/>
  <c r="E39" i="6" l="1"/>
  <c r="F38" i="6"/>
  <c r="E40" i="6" l="1"/>
  <c r="F39" i="6"/>
  <c r="E41" i="6" l="1"/>
  <c r="F40" i="6"/>
  <c r="E42" i="6" l="1"/>
  <c r="F41" i="6"/>
  <c r="E43" i="6" l="1"/>
  <c r="F42" i="6"/>
  <c r="E44" i="6" l="1"/>
  <c r="F43" i="6"/>
  <c r="E45" i="6" l="1"/>
  <c r="F44" i="6"/>
  <c r="E46" i="6" l="1"/>
  <c r="F45" i="6"/>
  <c r="E47" i="6" l="1"/>
  <c r="F46" i="6"/>
  <c r="E48" i="6" l="1"/>
  <c r="F47" i="6"/>
  <c r="E49" i="6" l="1"/>
  <c r="F48" i="6"/>
  <c r="E50" i="6" l="1"/>
  <c r="F49" i="6"/>
  <c r="E51" i="6" l="1"/>
  <c r="F50" i="6"/>
  <c r="F51" i="6" l="1"/>
  <c r="E52" i="6"/>
  <c r="F52" i="6" l="1"/>
  <c r="E53" i="6"/>
  <c r="F53" i="6" l="1"/>
  <c r="E54" i="6"/>
  <c r="F54" i="6" l="1"/>
  <c r="E55" i="6"/>
  <c r="F55" i="6" l="1"/>
  <c r="E56" i="6"/>
  <c r="F56" i="6" l="1"/>
  <c r="E57" i="6"/>
  <c r="F57" i="6" l="1"/>
  <c r="E58" i="6"/>
  <c r="F58" i="6" l="1"/>
  <c r="E59" i="6"/>
  <c r="F59" i="6" l="1"/>
  <c r="E60" i="6"/>
  <c r="F60" i="6" l="1"/>
  <c r="E61" i="6"/>
  <c r="F61" i="6" l="1"/>
  <c r="E62" i="6"/>
  <c r="F62" i="6" l="1"/>
  <c r="E63" i="6"/>
  <c r="F63" i="6" l="1"/>
  <c r="E64" i="6"/>
  <c r="F64" i="6" l="1"/>
  <c r="E65" i="6"/>
  <c r="F65" i="6" l="1"/>
  <c r="E66" i="6"/>
  <c r="F66" i="6" l="1"/>
  <c r="E67" i="6"/>
  <c r="F67" i="6" l="1"/>
  <c r="E68" i="6"/>
  <c r="F68" i="6" l="1"/>
  <c r="E69" i="6"/>
  <c r="E70" i="6" l="1"/>
  <c r="F69" i="6"/>
  <c r="F70" i="6" l="1"/>
  <c r="E71" i="6"/>
  <c r="E72" i="6" l="1"/>
  <c r="F71" i="6"/>
  <c r="E73" i="6" l="1"/>
  <c r="F72" i="6"/>
  <c r="E74" i="6" l="1"/>
  <c r="F73" i="6"/>
  <c r="E75" i="6" l="1"/>
  <c r="F74" i="6"/>
  <c r="E76" i="6" l="1"/>
  <c r="F75" i="6"/>
  <c r="F76" i="6" l="1"/>
  <c r="E77" i="6"/>
  <c r="E78" i="6" l="1"/>
  <c r="F77" i="6"/>
  <c r="E79" i="6" l="1"/>
  <c r="F78" i="6"/>
  <c r="E80" i="6" l="1"/>
  <c r="F79" i="6"/>
  <c r="E81" i="6" l="1"/>
  <c r="F80" i="6"/>
  <c r="E82" i="6" l="1"/>
  <c r="F81" i="6"/>
  <c r="E83" i="6" l="1"/>
  <c r="F82" i="6"/>
  <c r="E84" i="6" l="1"/>
  <c r="F83" i="6"/>
  <c r="E85" i="6" l="1"/>
  <c r="F84" i="6"/>
  <c r="E86" i="6" l="1"/>
  <c r="F85" i="6"/>
  <c r="E87" i="6" l="1"/>
  <c r="F86" i="6"/>
  <c r="E88" i="6" l="1"/>
  <c r="F87" i="6"/>
  <c r="F88" i="6" l="1"/>
  <c r="E89" i="6"/>
  <c r="E90" i="6" l="1"/>
  <c r="F89" i="6"/>
  <c r="E91" i="6" l="1"/>
  <c r="F90" i="6"/>
  <c r="E92" i="6" l="1"/>
  <c r="F91" i="6"/>
  <c r="E93" i="6" l="1"/>
  <c r="F92" i="6"/>
  <c r="E94" i="6" l="1"/>
  <c r="F93" i="6"/>
  <c r="E95" i="6" l="1"/>
  <c r="F94" i="6"/>
  <c r="E96" i="6" l="1"/>
  <c r="F95" i="6"/>
  <c r="E97" i="6" l="1"/>
  <c r="F96" i="6"/>
  <c r="E98" i="6" l="1"/>
  <c r="F97" i="6"/>
  <c r="E99" i="6" l="1"/>
  <c r="F98" i="6"/>
  <c r="E100" i="6" l="1"/>
  <c r="F99" i="6"/>
  <c r="E101" i="6" l="1"/>
  <c r="F100" i="6"/>
  <c r="E102" i="6" l="1"/>
  <c r="F101" i="6"/>
  <c r="E103" i="6" l="1"/>
  <c r="F102" i="6"/>
  <c r="E104" i="6" l="1"/>
  <c r="F103" i="6"/>
  <c r="E105" i="6" l="1"/>
  <c r="F104" i="6"/>
  <c r="E106" i="6" l="1"/>
  <c r="F105" i="6"/>
  <c r="F106" i="6" l="1"/>
  <c r="E107" i="6"/>
  <c r="E108" i="6" l="1"/>
  <c r="F107" i="6"/>
  <c r="E109" i="6" l="1"/>
  <c r="F108" i="6"/>
  <c r="E110" i="6" l="1"/>
  <c r="F109" i="6"/>
  <c r="E111" i="6" l="1"/>
  <c r="F110" i="6"/>
  <c r="F111" i="6" l="1"/>
  <c r="E112" i="6"/>
  <c r="E113" i="6" l="1"/>
  <c r="F112" i="6"/>
  <c r="E114" i="6" l="1"/>
  <c r="F113" i="6"/>
  <c r="E115" i="6" l="1"/>
  <c r="F114" i="6"/>
  <c r="E116" i="6" l="1"/>
  <c r="F115" i="6"/>
  <c r="E117" i="6" l="1"/>
  <c r="F116" i="6"/>
  <c r="E118" i="6" l="1"/>
  <c r="F117" i="6"/>
  <c r="E119" i="6" l="1"/>
  <c r="F118" i="6"/>
  <c r="E120" i="6" l="1"/>
  <c r="F119" i="6"/>
  <c r="E121" i="6" l="1"/>
  <c r="F120" i="6"/>
  <c r="E122" i="6" l="1"/>
  <c r="F121" i="6"/>
  <c r="E123" i="6" l="1"/>
  <c r="F122" i="6"/>
  <c r="E124" i="6" l="1"/>
  <c r="F123" i="6"/>
  <c r="E125" i="6" l="1"/>
  <c r="F124" i="6"/>
  <c r="E126" i="6" l="1"/>
  <c r="F125" i="6"/>
  <c r="E127" i="6" l="1"/>
  <c r="F126" i="6"/>
  <c r="E128" i="6" l="1"/>
  <c r="F127" i="6"/>
  <c r="E129" i="6" l="1"/>
  <c r="F128" i="6"/>
  <c r="E130" i="6" l="1"/>
  <c r="F129" i="6"/>
  <c r="E131" i="6" l="1"/>
  <c r="F130" i="6"/>
  <c r="E132" i="6" l="1"/>
  <c r="F131" i="6"/>
  <c r="E133" i="6" l="1"/>
  <c r="F132" i="6"/>
  <c r="E134" i="6" l="1"/>
  <c r="F133" i="6"/>
  <c r="E135" i="6" l="1"/>
  <c r="F134" i="6"/>
  <c r="E136" i="6" l="1"/>
  <c r="F135" i="6"/>
  <c r="E137" i="6" l="1"/>
  <c r="F136" i="6"/>
  <c r="E138" i="6" l="1"/>
  <c r="F137" i="6"/>
  <c r="E139" i="6" l="1"/>
  <c r="F138" i="6"/>
  <c r="E140" i="6" l="1"/>
  <c r="F139" i="6"/>
  <c r="E141" i="6" l="1"/>
  <c r="F140" i="6"/>
  <c r="E142" i="6" l="1"/>
  <c r="F141" i="6"/>
  <c r="E143" i="6" l="1"/>
  <c r="F142" i="6"/>
  <c r="E144" i="6" l="1"/>
  <c r="F143" i="6"/>
  <c r="E145" i="6" l="1"/>
  <c r="F144" i="6"/>
  <c r="E146" i="6" l="1"/>
  <c r="F145" i="6"/>
  <c r="E147" i="6" l="1"/>
  <c r="F146" i="6"/>
  <c r="E148" i="6" l="1"/>
  <c r="F147" i="6"/>
  <c r="E149" i="6" l="1"/>
  <c r="F148" i="6"/>
  <c r="E150" i="6" l="1"/>
  <c r="F149" i="6"/>
  <c r="E151" i="6" l="1"/>
  <c r="F150" i="6"/>
  <c r="E152" i="6" l="1"/>
  <c r="F151" i="6"/>
  <c r="E153" i="6" l="1"/>
  <c r="F152" i="6"/>
  <c r="E154" i="6" l="1"/>
  <c r="F153" i="6"/>
  <c r="E155" i="6" l="1"/>
  <c r="F154" i="6"/>
  <c r="E156" i="6" l="1"/>
  <c r="F155" i="6"/>
  <c r="E157" i="6" l="1"/>
  <c r="F156" i="6"/>
  <c r="E158" i="6" l="1"/>
  <c r="F157" i="6"/>
  <c r="F158" i="6" l="1"/>
  <c r="E159" i="6"/>
  <c r="E160" i="6" l="1"/>
  <c r="F159" i="6"/>
  <c r="E161" i="6" l="1"/>
  <c r="F160" i="6"/>
  <c r="E162" i="6" l="1"/>
  <c r="F161" i="6"/>
  <c r="E163" i="6" l="1"/>
  <c r="F162" i="6"/>
  <c r="E164" i="6" l="1"/>
  <c r="F163" i="6"/>
  <c r="E165" i="6" l="1"/>
  <c r="F164" i="6"/>
  <c r="E166" i="6" l="1"/>
  <c r="F165" i="6"/>
  <c r="E167" i="6" l="1"/>
  <c r="F166" i="6"/>
  <c r="E168" i="6" l="1"/>
  <c r="F167" i="6"/>
  <c r="E169" i="6" l="1"/>
  <c r="F168" i="6"/>
  <c r="E170" i="6" l="1"/>
  <c r="F169" i="6"/>
  <c r="E171" i="6" l="1"/>
  <c r="F170" i="6"/>
  <c r="E172" i="6" l="1"/>
  <c r="F171" i="6"/>
  <c r="E173" i="6" l="1"/>
  <c r="F172" i="6"/>
  <c r="E174" i="6" l="1"/>
  <c r="F173" i="6"/>
  <c r="E175" i="6" l="1"/>
  <c r="F174" i="6"/>
  <c r="E176" i="6" l="1"/>
  <c r="F175" i="6"/>
  <c r="E177" i="6" l="1"/>
  <c r="F176" i="6"/>
  <c r="E178" i="6" l="1"/>
  <c r="F177" i="6"/>
  <c r="E179" i="6" l="1"/>
  <c r="F178" i="6"/>
  <c r="E180" i="6" l="1"/>
  <c r="F179" i="6"/>
  <c r="E181" i="6" l="1"/>
  <c r="F180" i="6"/>
  <c r="E182" i="6" l="1"/>
  <c r="F181" i="6"/>
  <c r="E183" i="6" l="1"/>
  <c r="F182" i="6"/>
  <c r="E184" i="6" l="1"/>
  <c r="F183" i="6"/>
  <c r="E185" i="6" l="1"/>
  <c r="F184" i="6"/>
  <c r="E186" i="6" l="1"/>
  <c r="F185" i="6"/>
  <c r="E187" i="6" l="1"/>
  <c r="F186" i="6"/>
  <c r="E188" i="6" l="1"/>
  <c r="F187" i="6"/>
  <c r="E189" i="6" l="1"/>
  <c r="F188" i="6"/>
  <c r="E190" i="6" l="1"/>
  <c r="F189" i="6"/>
  <c r="E191" i="6" l="1"/>
  <c r="F190" i="6"/>
  <c r="E192" i="6" l="1"/>
  <c r="F191" i="6"/>
  <c r="E193" i="6" l="1"/>
  <c r="F192" i="6"/>
  <c r="E194" i="6" l="1"/>
  <c r="F193" i="6"/>
  <c r="E195" i="6" l="1"/>
  <c r="F194" i="6"/>
  <c r="E196" i="6" l="1"/>
  <c r="F195" i="6"/>
  <c r="E197" i="6" l="1"/>
  <c r="F196" i="6"/>
  <c r="E198" i="6" l="1"/>
  <c r="F197" i="6"/>
  <c r="E199" i="6" l="1"/>
  <c r="F198" i="6"/>
  <c r="E200" i="6" l="1"/>
  <c r="F199" i="6"/>
  <c r="E201" i="6" l="1"/>
  <c r="F200" i="6"/>
  <c r="E202" i="6" l="1"/>
  <c r="F201" i="6"/>
  <c r="E203" i="6" l="1"/>
  <c r="F202" i="6"/>
  <c r="E204" i="6" l="1"/>
  <c r="F203" i="6"/>
  <c r="E205" i="6" l="1"/>
  <c r="F204" i="6"/>
  <c r="E206" i="6" l="1"/>
  <c r="F205" i="6"/>
  <c r="E207" i="6" l="1"/>
  <c r="F206" i="6"/>
  <c r="E208" i="6" l="1"/>
  <c r="F207" i="6"/>
  <c r="E209" i="6" l="1"/>
  <c r="F208" i="6"/>
  <c r="F209" i="6" l="1"/>
  <c r="E210" i="6"/>
  <c r="E211" i="6" l="1"/>
  <c r="F210" i="6"/>
  <c r="E212" i="6" l="1"/>
  <c r="F211" i="6"/>
  <c r="E213" i="6" l="1"/>
  <c r="F212" i="6"/>
  <c r="E214" i="6" l="1"/>
  <c r="F213" i="6"/>
  <c r="E215" i="6" l="1"/>
  <c r="F214" i="6"/>
  <c r="E216" i="6" l="1"/>
  <c r="F215" i="6"/>
  <c r="E217" i="6" l="1"/>
  <c r="F216" i="6"/>
  <c r="F217" i="6" l="1"/>
  <c r="E218" i="6"/>
  <c r="E219" i="6" l="1"/>
  <c r="F218" i="6"/>
  <c r="E220" i="6" l="1"/>
  <c r="F219" i="6"/>
  <c r="E221" i="6" l="1"/>
  <c r="F221" i="6" s="1"/>
  <c r="F220" i="6"/>
  <c r="K17" i="6" l="1"/>
  <c r="J19" i="6"/>
  <c r="J17" i="6"/>
  <c r="J18" i="6"/>
  <c r="K18" i="6"/>
  <c r="K19" i="6"/>
</calcChain>
</file>

<file path=xl/sharedStrings.xml><?xml version="1.0" encoding="utf-8"?>
<sst xmlns="http://schemas.openxmlformats.org/spreadsheetml/2006/main" count="1068" uniqueCount="462">
  <si>
    <t>STATUS</t>
  </si>
  <si>
    <t>TÍTULO:</t>
  </si>
  <si>
    <t>Nº DOC. (BUTANTAN):</t>
  </si>
  <si>
    <t>PRELIMINAR</t>
  </si>
  <si>
    <t>PARA COTAÇÃO</t>
  </si>
  <si>
    <t>PARA INFORMAÇÃO</t>
  </si>
  <si>
    <t>PARA COMPRA</t>
  </si>
  <si>
    <t>ÁREA:</t>
  </si>
  <si>
    <t>DATA:</t>
  </si>
  <si>
    <t>REVISÃO:</t>
  </si>
  <si>
    <t>PARA CONSTRUÇÃO</t>
  </si>
  <si>
    <t>PROJETO:</t>
  </si>
  <si>
    <t>REVISÃO</t>
  </si>
  <si>
    <t>DESCRIÇÃO</t>
  </si>
  <si>
    <t>ELAB.</t>
  </si>
  <si>
    <t>VERIF.</t>
  </si>
  <si>
    <t>APR.</t>
  </si>
  <si>
    <t>Nº DOCUMENTO (BUTANTAN):</t>
  </si>
  <si>
    <t>UNIDADE</t>
  </si>
  <si>
    <t>QTD</t>
  </si>
  <si>
    <t>TAMANHO</t>
  </si>
  <si>
    <t>Descrição</t>
  </si>
  <si>
    <t>DISCIPLINA:</t>
  </si>
  <si>
    <t>ITEM</t>
  </si>
  <si>
    <t>DATA</t>
  </si>
  <si>
    <t>CÓDIGO</t>
  </si>
  <si>
    <t>SIURB-EDIF</t>
  </si>
  <si>
    <t>SIURB-INFRA</t>
  </si>
  <si>
    <t>SINAPI</t>
  </si>
  <si>
    <t>FONTE</t>
  </si>
  <si>
    <t xml:space="preserve">R$
UNITÁRIO </t>
  </si>
  <si>
    <t xml:space="preserve">R$
TOTAL </t>
  </si>
  <si>
    <t>TOTAL COM BDI</t>
  </si>
  <si>
    <t>% DO VALOR TOTAL COM BDI</t>
  </si>
  <si>
    <t>PLANILHA ORÇAMENTÁRIA</t>
  </si>
  <si>
    <t>DIVISÃO DE CUSTOS E ORÇAMENTOS</t>
  </si>
  <si>
    <t>OBS.:</t>
  </si>
  <si>
    <t>Nº DOCUMENTO (ORÇAMENTO):</t>
  </si>
  <si>
    <t>Nº DOC. (ORÇAMENTO):</t>
  </si>
  <si>
    <t>PROJETO BÁSICO</t>
  </si>
  <si>
    <t>PROJETO EXECUTIVO</t>
  </si>
  <si>
    <t>PLANILHA</t>
  </si>
  <si>
    <t>PROJETO</t>
  </si>
  <si>
    <t>PROJETO PRELIMINAR</t>
  </si>
  <si>
    <t>ANTEPROJETO</t>
  </si>
  <si>
    <t>PLANILHA TIPO:</t>
  </si>
  <si>
    <t>PLANILHA QUANTITATIVA ELABORADA POR:</t>
  </si>
  <si>
    <t>PLANILHA DE CUSTOS ELABORADA POR:</t>
  </si>
  <si>
    <t>X</t>
  </si>
  <si>
    <t>Classe</t>
  </si>
  <si>
    <t>A</t>
  </si>
  <si>
    <t>B</t>
  </si>
  <si>
    <t>C</t>
  </si>
  <si>
    <t>%</t>
  </si>
  <si>
    <t>Proporção</t>
  </si>
  <si>
    <t>Proporção valores</t>
  </si>
  <si>
    <t>Item</t>
  </si>
  <si>
    <t>Valor</t>
  </si>
  <si>
    <t>% acumulado</t>
  </si>
  <si>
    <t>Calssificação</t>
  </si>
  <si>
    <t>SEM  PROJETO</t>
  </si>
  <si>
    <t>Fontes</t>
  </si>
  <si>
    <t>CDHU</t>
  </si>
  <si>
    <t>CPU</t>
  </si>
  <si>
    <t>LICITADO</t>
  </si>
  <si>
    <t>PESQUISA DE MERCADO</t>
  </si>
  <si>
    <t>Tabelas oficiais</t>
  </si>
  <si>
    <t>CPU/Pesquisa de mercado</t>
  </si>
  <si>
    <t>TOTAL</t>
  </si>
  <si>
    <t>Orçamento</t>
  </si>
  <si>
    <t>TOTAL GERAL</t>
  </si>
  <si>
    <t>PLANILHA Nº</t>
  </si>
  <si>
    <t>TCPO</t>
  </si>
  <si>
    <t>Licitado</t>
  </si>
  <si>
    <t>SICRO</t>
  </si>
  <si>
    <t>-</t>
  </si>
  <si>
    <t>PREÇO REFERENCIAL</t>
  </si>
  <si>
    <t>1.1</t>
  </si>
  <si>
    <t>1.2</t>
  </si>
  <si>
    <t>2.1</t>
  </si>
  <si>
    <t>UNID</t>
  </si>
  <si>
    <t>M</t>
  </si>
  <si>
    <t>05.07.040</t>
  </si>
  <si>
    <t>3.1</t>
  </si>
  <si>
    <t>3.2</t>
  </si>
  <si>
    <t>M2</t>
  </si>
  <si>
    <t>M3</t>
  </si>
  <si>
    <t>DCO - CFM</t>
  </si>
  <si>
    <t>MOBILIZAÇÃO E CANTEIRO DE OBRAS</t>
  </si>
  <si>
    <t>ENGENHEIRO CIVIL DE OBRA JUNIOR COM ENCARGOS COMPLEMENTARES</t>
  </si>
  <si>
    <t>TÉCNICO EM SEGURANÇA DO TRABALHO COM ENCARGOS COMPLEMENTARES</t>
  </si>
  <si>
    <t>Placa em lona com impressão digital e requadro em metalon</t>
  </si>
  <si>
    <t>Projeto executivo de instalações elétricas em formato A1</t>
  </si>
  <si>
    <t>Projeto executivo de climatização em formato A1</t>
  </si>
  <si>
    <t>DEMOLIÇÕES</t>
  </si>
  <si>
    <t>Demolição manual de alvenaria de elevação ou elemento vazado, incluindo revestimento</t>
  </si>
  <si>
    <t>Demolição mecanizada de concreto armado, inclusive fragmentação e acomodação do material</t>
  </si>
  <si>
    <t>Demolição manual de revestimento cerâmico, incluindo a base</t>
  </si>
  <si>
    <t>Remoção de pintura em massa com lixamento</t>
  </si>
  <si>
    <t>Remoção de aparelho de iluminação ou projetor fixo em teto, piso ou parede</t>
  </si>
  <si>
    <t>Remoção de entulho separado de obra com caçamba metálica - terra, alvenaria, concreto, argamassa, madeira, papel, plástico ou metal</t>
  </si>
  <si>
    <t>Retirada de folha de esquadria metálica</t>
  </si>
  <si>
    <t>Retirada de folha de esquadria em madeira</t>
  </si>
  <si>
    <t>Retirada de batente com guarnição e peças lineares em madeira, chumbados</t>
  </si>
  <si>
    <t>Demolição manual de painéis divisórias, inclusive montantes metálicos</t>
  </si>
  <si>
    <t>Remoção de tubulação elétrica aparente com diâmetro externo até 50 mm</t>
  </si>
  <si>
    <t>EXECUÇÕES</t>
  </si>
  <si>
    <t>P - PORTA DE ABRIR PADRÃO SALA LIMPA EM CHAPA PRÉ PINTADA COM NÚCLEO EM PIR, COR BRANCO RAL 9003. SEM VISOR,  COM PUXADOR EM AÇO INOX LIXADO, FECHADURA ELETROMAGNÉTICA E IMÃ NEODIMEO, MOLA AÉREA DORMA EM INOX OU EQUIVALENTE TÉCNICO. SISTEMA DE VEDAÇÃO C/ REGULAGEM DE ALTURA. COM PELÍCULA 3M DE PROTEÇÃO SOLAR.</t>
  </si>
  <si>
    <t xml:space="preserve">DIVISÓRIA BRANCA PADRÃO SALA LIMPA FABRICADA COM NÚCLEO EM POLIISOCIANURATO (PIR) INJETADO COM RETARDANTE A CHAMA, REVESTIDAS COM CHAPAS DE AÇO GALVANIZADO COM PINTURA EPÓXI EM PROCESSO CONTÍNUO COM ESPESSURA 0,65 MM, COR BRANCO RAL9003 EM AMBAS AS FACES, COM ESPESSURA FINAL DE 50 MM. FIXAÇÃO NO PISO COM PERFIL DE ALUMÍNIO ANODIZADO. INSTALAÇÃO DE PERFIL “L” EM ALUMÍNIO CONTORNANDO 100% DOS ENCONTROS ENTRE DIVISÓRIAS, FORROS, PAREDES E ETC. INTERTRAVAMENTO ENTRE PAINÉIS CP, PERFIL TUBULAR INTERNO E ACABAMENTO FINAL COM SILICONE ASSÉPTICO BRANCO, BACTERICIDA E ESTRUTURAL. ACABAMENTO MONOLÍTICO. TUBOS E ELETRODUTOS EMBUTIDOS PARA POSICIONAMENTO DE TOMADAS, INTERRUPTORES, PONTOS DE FORNECIMENTO DE UTILIDADES, INTERLOCK E OUTROS RECURSOS. </t>
  </si>
  <si>
    <t>CANTO SANITÁRIO EM ALUMINIO ANODIZADO 50 mm .</t>
  </si>
  <si>
    <t xml:space="preserve">PT 1001 A - PASS THROUGH DUPLO ATIVO EM AÇO INOX INTERNO E EXTERNO (CONSIDERAR REVESTIMENTO EM INOX NA ALTURA TOTAL DO PÉ DIREITO DA ÁREA), COM NÚCLEO EM PIR, PORTAS PARA MANUTENÇÃO COM CHAVE, 02 PORTAS COM VISORES EM VIDRO DUPLO CRISTAL 4MM, PUXADORES TIPO ALÇA EM AÇO INOX </t>
  </si>
  <si>
    <t xml:space="preserve">EPÓXI, QC 3 PHARMA EPU OU EQUIVALENTE TÉCNICO. CAMADA MONOLÍTICA À BASE DE RESINA EPÓXI COM 4MM DE ESPESSURA E ACABAMENTO EM QUARTZO COLORIDO POLICROMÁTICO E SELADO POR RESINA TRASNLÚCIDA DE ALTA TRANSPARENCIA EM 3 CAMADAS. (2 EM RESINA EPÓXI E 1 FINAL EM RESINA POLIURETÂNICA ALIFÁTICA. </t>
  </si>
  <si>
    <t>LINHA DE CO² COMPOSTA POR TUBO DE AÇO INOX SEM COSTURA TREFILADO ASTM A269 OD EXTREMIDADE PONTA LISA ACABAMENTO SANITÁRIO , ASTM F1387 COM ACESSÓRIO DE UNIÃO, CURVAS E "T"S; VÁLVULA ESFERA 02 VIAS ASTM A276 GR TP316L SÉRIE 40G; VÁLVULA AGULHA ASTM A276 GR TP 316L ; REGULADOR DE PRESSÃO GRAU SANITÁRIO EM AÇO INOX 316L, MANÓMETRO INCLUSO COM CONEXÃO AO REGULADOR EM TC E FILTRO CARTUCHO ESTERELIZANTE HIDROFÓBICO 0,22 MICRAS E DETECTOR DE CO²</t>
  </si>
  <si>
    <t>Armário/gabinete embutido em MDF sob medida, revestido em laminado melamínico, com portas e prateleiras</t>
  </si>
  <si>
    <t>Tampo/bancada em granito, com frontão, espessura de 2 cm, acabamento polido</t>
  </si>
  <si>
    <t>Cuba em aço inoxidável simples de 560x330x140mm</t>
  </si>
  <si>
    <t>Tubo de PVC rígido soldável marrom, DN= 25 mm, (3/4´), inclusive conexões</t>
  </si>
  <si>
    <t>Tubo de PVC rígido branco, pontas lisas, soldável, linha esgoto série normal, DN= 40 mm, inclusive conexões</t>
  </si>
  <si>
    <t>Sifão plástico sanfonado universal de 1´</t>
  </si>
  <si>
    <t>Engate flexível metálico DN= 1/2´</t>
  </si>
  <si>
    <t>Válvula americana</t>
  </si>
  <si>
    <t>Registro regulador de vazão para torneira, misturador e bidê, em latão cromado com canopla, DN= 1/2´</t>
  </si>
  <si>
    <t>Torneira de mesa para pia com bica móvel e arejador em latão fundido cromado</t>
  </si>
  <si>
    <t>Massa corrida à base de resina acrílica</t>
  </si>
  <si>
    <t>Epóxi em massa, inclusive preparo</t>
  </si>
  <si>
    <t>ELETRODUTO DE PVC CORRUGADO REFORÇADO, ANTICHAMA - 25MM (3/4")</t>
  </si>
  <si>
    <t>Eletrocalha lisa galvanizada a fogo, 50 x 50 mm, com acessórios</t>
  </si>
  <si>
    <t>CABO 2,50MM2 - ISOLAMENTO PARA 0,7KV - CLASSE 4 - FLEXÍVEL</t>
  </si>
  <si>
    <t>CABO 4,00MM2 - ISOLAMENTO PARA 0,7KV - CLASSE 4 - FLEXÍVEL</t>
  </si>
  <si>
    <t>DISPOSITIVO DE PROTEÇÃO CONTRA SURTOS 275V - 15KA</t>
  </si>
  <si>
    <t>INTERRUPTOR DIFERENCIAL RESIDUAL BIPOLAR 63A, SENSIBILIDADE 30MA - 220V</t>
  </si>
  <si>
    <t>BARRAMENTO DE COBRE PARA 60A - 9,52X2,38MM</t>
  </si>
  <si>
    <t>PROTEÇÃO PARA BARRAMENTO DE QUADROS EM POLICARBONATO COMPACTO 4MM</t>
  </si>
  <si>
    <t>ATERRAMENTO DE QUADROS, EXCLUSIVE CABO</t>
  </si>
  <si>
    <t>PONTO COM INTERRUPTOR SIMPLES - 1 TECLA, EM CAIXA 4"X2"</t>
  </si>
  <si>
    <t>PONTO COM TOMADA SIMPLES DE EMBUTIR - 110/220V CAIXA 4"X2"</t>
  </si>
  <si>
    <t>MINI DISJUNTOR - TIPO EUROPEU (IEC) - UNIPOLAR 6/25A</t>
  </si>
  <si>
    <t>MINI DISJUNTOR - TIPO EUROPEU (IEC) - BIPOLAR 6/25A</t>
  </si>
  <si>
    <t>MINI DISJUNTOR - TIPO EUROPEU (IEC) - TRIPOLAR 80A</t>
  </si>
  <si>
    <t>LUMINÁRIA QUADRADA DE EMBUTIR, TIPO CALHA FECHADA COM DIFUSOR TRANSPARENTE OU FOSCO PARA 4 LÂMPADAS TUBULARES DE LED 9/10W</t>
  </si>
  <si>
    <t>Luminária redonda de embutir com refletor em alumínio jateado e difusor em vidro para 2 lâmpadas fluorescentes compactas duplas de 18 W/26 W</t>
  </si>
  <si>
    <t>Plugue com 2P+T de 10A, 250V</t>
  </si>
  <si>
    <t>TERMINAL OU CONECTOR DE PRESSÃO - PARA FIO ATÉ 6MM2</t>
  </si>
  <si>
    <t>LÂMPADA DE LED TUBULAR T8 - 18/20W</t>
  </si>
  <si>
    <t>Barra de neutro e/ou terra</t>
  </si>
  <si>
    <t>Canaleta aparente com tampa em PVC, autoextinguível, de 85 x 35 mm, com acessórios</t>
  </si>
  <si>
    <t>CAIXA E PVC 10X10X5CM, INCLUSIVE ESPELHO</t>
  </si>
  <si>
    <t>Tomada 2P+T de 20 A - 250 V, completa</t>
  </si>
  <si>
    <t>Conjunto 2 tomadas 2P+T de 10 A, completo</t>
  </si>
  <si>
    <t>Tomada de canaleta/perfilado universal 2P+T, com caixa e tampa</t>
  </si>
  <si>
    <t>Condensador para sistema VRF de ar condicionado, capacidade até 6 TR</t>
  </si>
  <si>
    <t>Evaporador para sistema VRF de ar condicionado, tipo cassete, capacidade de 1 TR</t>
  </si>
  <si>
    <t>Tubo de cobre sem costura, rígido, espessura 1/16" - diâmetro 3/8", inclusive conexões</t>
  </si>
  <si>
    <t>Tubo de cobre sem costura, rígido, espessura 1/16" - diâmetro 1/2", inclusive conexões</t>
  </si>
  <si>
    <t>Tubo de cobre sem costura, rígido, espessura 1/16" - diâmetro 3/4", inclusive conexões</t>
  </si>
  <si>
    <t>CONJUNTO MONTADO DE 01 TOMADA DE REDE DE EMBUTIR 1 PT DADOS OU TELEFONE  - ESPELHO PVC - CAIXA 4X2 EMBUTIDO (DIVISÓRIA/PAREDE), ESPELHO EM PVC PARA CAIXA 4X2, FORNECIDA COM ABERTURA PARA UM POSTOS PARA CONECTOR RJ-45 CAT. 6 - 4 PARES, COM GUARNIÇÃO DE FIXAÇÃO / VEDAÇÃO. TOMADA DE TELECOMUNICAÇÃO RJ45 (KEYSTONE JACK), POSSIBILITA A CRIMPAGEM T568A OU T568B.
FABRICANTE: WEG COMPOSÉ ANTIMICROBIANA OU SIMILAR.
1 UN. - CAIXA DE EMBUTIR EM ALVENARIA
1 UN. - SUPORTE 4''x2''
1 UN. - PLACA 4''x2''
1 UN. - TOMADAREF.: PIAL PLUS, WEG LINHA COMPOSE  OU SIMILAR</t>
  </si>
  <si>
    <t>CABO MULTILAN  CAT.6  U/UTP CM COR VM
FABRIC.:FURUKAWA</t>
  </si>
  <si>
    <t>PATCH CORD F/UTP GIGALAN CAT.6  COR CZ 1,5m
FABRIC.FURUKAWA</t>
  </si>
  <si>
    <t>CONECTOR FÊMEA GIGALAN CAT6 90/180
FABRIC.:FURUKAWA</t>
  </si>
  <si>
    <t>Limpeza final da obra</t>
  </si>
  <si>
    <t>1.3</t>
  </si>
  <si>
    <t>3.3</t>
  </si>
  <si>
    <t>02.08.040</t>
  </si>
  <si>
    <t>01.17.111</t>
  </si>
  <si>
    <t>01.17.151</t>
  </si>
  <si>
    <t>03.02.040</t>
  </si>
  <si>
    <t>03.01.210</t>
  </si>
  <si>
    <t>03.04.020</t>
  </si>
  <si>
    <t>03.10.140</t>
  </si>
  <si>
    <t>04.17.020</t>
  </si>
  <si>
    <t>04.09.040</t>
  </si>
  <si>
    <t>04.08.020</t>
  </si>
  <si>
    <t>04.08.060</t>
  </si>
  <si>
    <t>03.08.200</t>
  </si>
  <si>
    <t>04.22.110</t>
  </si>
  <si>
    <t>23.08.040</t>
  </si>
  <si>
    <t>44.02.062</t>
  </si>
  <si>
    <t>44.06.320</t>
  </si>
  <si>
    <t>46.01.020</t>
  </si>
  <si>
    <t>46.02.010</t>
  </si>
  <si>
    <t>44.20.010</t>
  </si>
  <si>
    <t>44.20.100</t>
  </si>
  <si>
    <t>44.20.620</t>
  </si>
  <si>
    <t>47.02.210</t>
  </si>
  <si>
    <t>44.03.590</t>
  </si>
  <si>
    <t>33.02.080</t>
  </si>
  <si>
    <t>33.10.060</t>
  </si>
  <si>
    <t>38.21.110</t>
  </si>
  <si>
    <t>41.14.730</t>
  </si>
  <si>
    <t>40.20.240</t>
  </si>
  <si>
    <t>37.20.080</t>
  </si>
  <si>
    <t>38.07.700</t>
  </si>
  <si>
    <t>40.04.460</t>
  </si>
  <si>
    <t>40.04.470</t>
  </si>
  <si>
    <t>40.04.230</t>
  </si>
  <si>
    <t>43.08.001</t>
  </si>
  <si>
    <t>43.08.040</t>
  </si>
  <si>
    <t>46.32.001</t>
  </si>
  <si>
    <t>46.32.002</t>
  </si>
  <si>
    <t>46.32.004</t>
  </si>
  <si>
    <t>55.01.020</t>
  </si>
  <si>
    <t>MÊS</t>
  </si>
  <si>
    <t>0,90 X 2,10 M</t>
  </si>
  <si>
    <t>0,80 X 2,10 M</t>
  </si>
  <si>
    <t>50mm</t>
  </si>
  <si>
    <t>CJ</t>
  </si>
  <si>
    <t>4.1</t>
  </si>
  <si>
    <t>GERAL</t>
  </si>
  <si>
    <t>CANTEIRO DE OBRA - MOBILIZAÇÃO, DESMOBILIZAÇÃO E ADMINISTRAÇÃO OBRA DE MEDIO PORTE</t>
  </si>
  <si>
    <t xml:space="preserve">PRÉDIO 33 - TS 003 2026 </t>
  </si>
  <si>
    <t>04.11.100</t>
  </si>
  <si>
    <t>14.30.842</t>
  </si>
  <si>
    <t>23.20.460</t>
  </si>
  <si>
    <t>23.08.060</t>
  </si>
  <si>
    <t>03.05.020</t>
  </si>
  <si>
    <t>03.01.240</t>
  </si>
  <si>
    <t>04.01.040</t>
  </si>
  <si>
    <t>04.09.020</t>
  </si>
  <si>
    <t>04.11.030</t>
  </si>
  <si>
    <t>47.01.170</t>
  </si>
  <si>
    <t>46.10.210</t>
  </si>
  <si>
    <t>Demolição manual de revestimento sintético, incluindo a base</t>
  </si>
  <si>
    <t>Demolição mecanizada de pavimento ou piso em concreto, inclusive fragmentação, carregamento, transporte até 1 quilômetro e descarregamento</t>
  </si>
  <si>
    <t>Retirada de divisória em placa de madeira ou fibrocimento com montantes metálicos</t>
  </si>
  <si>
    <t>Retirada de esquadria metálica em geral</t>
  </si>
  <si>
    <t>Retirada de bancada incluindo pertences</t>
  </si>
  <si>
    <t>Retirada de registro ou válvula aparentes</t>
  </si>
  <si>
    <t>P - PORTA DE ABRIR PADRÃO SALA LIMPA EM CHAPA PRÉ PINTADA COM NÚCLEO EM PIR, COR BRANCO RAL 9003. COM VISOR,  COM PUXADOR EM AÇO INOX LIXADO, FECHADURA ELETROMAGNÉTICA E IMÃ NEODIMEO, MOLA AÉREA DORMA EM INOX OU EQUIVALENTE TÉCNICO. SISTEMA DE VEDAÇÃO C/ REGULAGEM DE ALTURA. COM PELÍCULA 3M DE PROTEÇÃO SOLAR.</t>
  </si>
  <si>
    <t>LINHA DE O² COMPOSTA POR TUBO DE AÇO INOX SEM COSTURA TREFILADO ASTM A269 OD EXTREMIDADE PONTA LISA ACABAMENTO SANITÁRIO , ASTM F1387 COM ACESSÓRIO DE UNIÃO, CURVAS E "T"S; VÁLVULA ESFERA 02 VIAS ASTM A276 GR TP316L SÉRIE 40G; VÁLVULA AGULHA ASTM A276 GR TP 316L ; REGULADOR DE PRESSÃO GRAU SANITÁRIO EM AÇO INOX 316L, MANÓMETRO INCLUSO COM CONEXÃO AO REGULADOR EM TC E FILTRO CARTUCHO ESTERELIZANTE HIDROFÓBICO 0,22 MICRAS E DETECTOR DE O² - EXTENÇÃO 2 METROS</t>
  </si>
  <si>
    <t>LINHA DE N² COMPOSTA POR TUBO DE AÇO INOX SEM COSTURA TREFILADO ASTM A269 OD EXTREMIDADE PONTA LISA ACABAMENTO SANITÁRIO , ASTM F1387 COM ACESSÓRIO DE UNIÃO, CURVAS E "T"S; VÁLVULA ESFERA 02 VIAS ASTM A276 GR TP316L SÉRIE 40G; VÁLVULA AGULHA ASTM A276 GR TP 316L ; REGULADOR DE PRESSÃO GRAU SANITÁRIO EM AÇO INOX 316L, MANÓMETRO INCLUSO COM CONEXÃO AO REGULADOR EM TC E FILTRO CARTUCHO ESTERELIZANTE HIDROFÓBICO 0,22 MICRAS E DETECTOR DE N²  - EXTENÇÃO 2 METROS</t>
  </si>
  <si>
    <t>LINHA DE AR COMPRIMIDO COMPOSTA POR TUBO DE ALUMÍNIO COM ACESSÓRIO DE UNIÃO, CURVAS E "T"S; 02 PONTOS DE USO COM VALVULA ESFERA, MANÓMETRO COM CONEXÃO AO REGULADOR DE VASÃO, FILTRO E ELIMINADOR DE HUMIDADE - EXTENÇÃO 12 METROS</t>
  </si>
  <si>
    <t>Fornecimento e instalação de coifa de exaustão padrão laboratorial com caixa para  filtro tipo BIBO ( BEG IN BEG OUT) , filtros tipo “F9” e “H14” e exaustor a prova de explosão</t>
  </si>
  <si>
    <t>TAMPO PARA BANCADA ÚMIDA - AÇO INOX N.18 (18:8)</t>
  </si>
  <si>
    <t>Válvula de esfera monobloco em latão, passagem plena, acionamento com alavanca, DN= 1/2´</t>
  </si>
  <si>
    <t>Argamassa de regularização e/ou proteção</t>
  </si>
  <si>
    <t>JANELA EM ALUMÍNIO ANODIZADO - DE CORRER - COM 3 FOLHAS  COM TELA DE AÇO INOX - 1,00 x 1,20 M</t>
  </si>
  <si>
    <t>Tubo de cobre classe E, DN= 28mm (1´), inclusive conexões ( dreno da autoclave)</t>
  </si>
  <si>
    <t>HV.15 - ABRIGO PARA GÁS EM BLOCO DE CONCRETO APARENTE PARA 6 CILINDROS</t>
  </si>
  <si>
    <t>PP.36 - PORTA EM FERRO PERFILADO COM TELA PARA ABRIGO DE GÁS</t>
  </si>
  <si>
    <t>QUADRO DE DISTRIBUIÇÃO EM CHAPA METÁLICA - PARA ATÉ 44 DISJUNTORES</t>
  </si>
  <si>
    <t>CABO 16,00MM2 - ISOLAMENTO PARA 0,7KV - CLASSE 4 - FLEXÍVEL</t>
  </si>
  <si>
    <t>INTERRUPTOR DIFERENCIAL TETRAPOLAR - 125A SENSIBILIDADE 30MA - 380V</t>
  </si>
  <si>
    <t>MINI DISJUNTOR - TIPO EUROPEU (IEC) -  BIPOLAR 32/50A</t>
  </si>
  <si>
    <t>DISJUNTOR CAIXA MOLDADA TRIPOLAR 125A COM DISPARADOR TERMOMAGNÉTICO AJUSTÁVEL</t>
  </si>
  <si>
    <t>TERMINAL OU CONECTOR DE PRESSÃO - PARA CABO 16MM2</t>
  </si>
  <si>
    <t xml:space="preserve">FORRO AUTOPORTANTE SERÃO FABRICADAS COM NÚCLEO EM POLIISOCIANURATO (PIR) INJETADO COM RETARDANTE A CHAMA, COM UMA FACE REVESTIDA COM CHAPA DE AÇO INOX ESCOVADO COM ESPESSURA 0,70 MM E OUTRA FACE COM CHAPA DE AÇO GALVANIZADO COM PINTURA EPÓXI EM PROCESSO CONTÍNUO COM ESPESSURA 0,65MM, COR BRANCO RAL 9003. DIVISÓRIA COM ESPESSURA FINAL DE 50MM. DEVERÁ SER CONSIDERADA A RECOMPOSIÇÃO DE TRECHOS DO FORRO QUE SOFRAM INTERFERÊNCIAS DE PROJETOS COMPLEMENTARES (ELÉTRICA, HVAC ETC), ESSAS INTERFERENCIAS DEVEM SER APONTADAS NAS COMPATIBILIZAÇÕES DE PROJETOS. A ESTRUTURAÇÃO SERÁ CONSTITUÍDA EM TODOS OS ENCONTROS ENTRE PLACAS, POR FIXAÇÃO DE BARRAS-CHATA DE AÇO GALVANIZADO SUPORTADAS POR VARÕES ROSCADOS EM AÇO ZINCADO, FIXADOS À ESTRUTURA METÁLICA OU LAJE EXISTENTE, INTERTRAVADAS POR PERFILADOS EM ALUMÍNIO E ARREMATES EM AÇO GALVANIZADO.
  O ACABAMENTO FINAL ENTRE PLACAS DE FORRO SERÁ FEITO COM APLICAÇÃO DE SILICONE, NA COR BRANCA, EM TODOS OS PONTOS DE UNIÃO DE PLACAS. DESSA FORMA, TODO FORRO SERÁ PLANIFICADO E ESTANQUE. O FORRO DEVERÁ SUPORTAR CARGAS NÃO PERMANENTES DE ATÉ 150 KGF/M2.
 VERIFICAR NA COMPATIBILIZAÇÃO DO PROJETO DE ARQUITETURA E DE SEUS COMPLEMENTARES A NECESSIDADE DE TAMPAS E ALÇAPÕES DE ACESSO PARA INSPEÇÃO DE INSTALAÇÕES. NESSE CASO, ESTES ELEMENTOS DEVERÃO SER DO MESMO MATERIAL DO FORRO COM REQUADRO DE ALUMÍNIO E TAMPO REMOVÍVEL, COM VEDAÇÃO QUE GARANTA ESTANQUEIDADE ENTRE OS AMBIENTES.
OS FORROS DEVERÃO SER EXECUTADOS TODOS EM PANO ÚNICO. </t>
  </si>
  <si>
    <t>0,92 X 2,10 M</t>
  </si>
  <si>
    <t>DEMOLIÇÃO DE FORRO DE GESSO</t>
  </si>
  <si>
    <t>FORRO DE GESSO ACARTONADO TIPO FGA (FORNECIMENTO E INSTALAÇÃO)</t>
  </si>
  <si>
    <t>Divisória tipo piso/teto em vidro temperado simples, com coluna estrutural em alumínio extrudado</t>
  </si>
  <si>
    <t>Folha de porta em laminado fenólico melamínico com acabamento liso - 90 x 210 cm</t>
  </si>
  <si>
    <t>Tampo sob medida em compensado, revestido na face superior em laminado fenólico melamínico</t>
  </si>
  <si>
    <t>CONJUNTO MONTADO DE 01 TOMADA DE REDE DE EMBUTIR 1 PT DADOS OU TELEFONE  - ESPELHO PVC - CAIXA 4X2 EMBUTIDO (DIVISÓRIA/PAREDE), ESPELHO EM PVC PARA CAIXA 4X2, FORNECIDA COM ABERTURA PARA UM POSTOS PARA CONECTOR RJ-45 CAT. 6 - 4 PARES, COM GUARNIÇÃO DE FIXAÇÃO / VEDAÇÃO. TOMADA DE TELECOMUNICAÇÃO RJ45 (KEYSTONE JACK), POSSIBILITA A CRIMPAGEM T568A OU T568B.
FABRICANTE: WEG COMPOSÉ ANTIMICROBIANA OU SIMILAR.
1 UN. - CAIXA PARA CANALETA
1 UN. - SUPORTE 4''x2''
1 UN. - PLACA 4''x2''
1 UN. - TOMADAREF.: PIAL PLUS, WEG LINHA COMPOSE  OU SIMILAR</t>
  </si>
  <si>
    <t>TAMPO PARA BANCADA ÚMIDA - GRANITO CINZA ANDORINHA - ESPESSURA 2CM</t>
  </si>
  <si>
    <t>PRÉDIO 36 - LABORATÓRIO DE BIOTECNOLOGIA III Biorreator</t>
  </si>
  <si>
    <t>PRÉDIO 114 - LABORATÓRIO DE IMUNOGENÉTICA TS 062 2025 INST. ROBO</t>
  </si>
  <si>
    <t>PRÉDIO 114 - TS - 103-2025 – Reforma dos Laboratórios Bacteriologia 3 e 7</t>
  </si>
  <si>
    <t>4.2</t>
  </si>
  <si>
    <t>4.3</t>
  </si>
  <si>
    <t>4.4</t>
  </si>
  <si>
    <t>4.5</t>
  </si>
  <si>
    <t>4.6</t>
  </si>
  <si>
    <t>4.7</t>
  </si>
  <si>
    <t>4.8</t>
  </si>
  <si>
    <t>4.9</t>
  </si>
  <si>
    <t>4.10</t>
  </si>
  <si>
    <t>4.11</t>
  </si>
  <si>
    <t>4.12</t>
  </si>
  <si>
    <t>4.13</t>
  </si>
  <si>
    <t>4.14</t>
  </si>
  <si>
    <t>4.15</t>
  </si>
  <si>
    <t>4.16</t>
  </si>
  <si>
    <t>4.17</t>
  </si>
  <si>
    <t>4.18</t>
  </si>
  <si>
    <t>6.1</t>
  </si>
  <si>
    <t>6.2</t>
  </si>
  <si>
    <t>6.3</t>
  </si>
  <si>
    <t>6.4</t>
  </si>
  <si>
    <t>6.5</t>
  </si>
  <si>
    <t>6.6</t>
  </si>
  <si>
    <t>6.7</t>
  </si>
  <si>
    <t>6.8</t>
  </si>
  <si>
    <t>6.9</t>
  </si>
  <si>
    <t>6.10</t>
  </si>
  <si>
    <t>6.11</t>
  </si>
  <si>
    <t>6.12</t>
  </si>
  <si>
    <t>6.13</t>
  </si>
  <si>
    <t>6.14</t>
  </si>
  <si>
    <t>5.1</t>
  </si>
  <si>
    <t>7.1</t>
  </si>
  <si>
    <t>7.2</t>
  </si>
  <si>
    <t>7.3</t>
  </si>
  <si>
    <t>7.4</t>
  </si>
  <si>
    <t>7.5</t>
  </si>
  <si>
    <t>7.6</t>
  </si>
  <si>
    <t>7.7</t>
  </si>
  <si>
    <t>7.8</t>
  </si>
  <si>
    <t>7.9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</si>
  <si>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</si>
  <si>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</si>
  <si>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</si>
  <si>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</si>
  <si>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</si>
  <si>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</si>
  <si>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</si>
  <si>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</si>
  <si>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</si>
  <si>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</si>
  <si>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</si>
  <si>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</si>
  <si>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</si>
  <si>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</si>
  <si>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</si>
  <si>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</si>
  <si>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</si>
  <si>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</si>
  <si>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</si>
  <si>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</si>
  <si>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</si>
  <si>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</si>
  <si>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</si>
  <si>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</si>
  <si>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</si>
  <si>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</si>
  <si>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</si>
  <si>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</si>
  <si>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</si>
  <si>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</si>
  <si>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</si>
  <si>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</si>
  <si>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</si>
  <si>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</si>
  <si>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</si>
  <si>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</si>
  <si>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</si>
  <si>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8.1</t>
  </si>
  <si>
    <t>8.2</t>
  </si>
  <si>
    <t>8.3</t>
  </si>
  <si>
    <t>9.1</t>
  </si>
  <si>
    <t>9.2</t>
  </si>
  <si>
    <t>9.3</t>
  </si>
  <si>
    <t>9.4</t>
  </si>
  <si>
    <t>9.5</t>
  </si>
  <si>
    <t>9.6</t>
  </si>
  <si>
    <t>9.7</t>
  </si>
  <si>
    <t>9.8</t>
  </si>
  <si>
    <t>9.9</t>
  </si>
  <si>
    <t>9.10</t>
  </si>
  <si>
    <t>9.11</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</si>
  <si>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</si>
  <si>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</si>
  <si>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</si>
  <si>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</si>
  <si>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</si>
  <si>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</si>
  <si>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</si>
  <si>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</si>
  <si>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</si>
  <si>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</si>
  <si>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</si>
  <si>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</si>
  <si>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</si>
  <si>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</si>
  <si>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</si>
  <si>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</si>
  <si>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</si>
  <si>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</si>
  <si>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</si>
  <si>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</si>
  <si>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</si>
  <si>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</si>
  <si>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</si>
  <si>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</si>
  <si>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</si>
  <si>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</si>
  <si>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</si>
  <si>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</si>
  <si>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</si>
  <si>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</si>
  <si>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</si>
  <si>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10.32</t>
  </si>
  <si>
    <t>10.33</t>
  </si>
  <si>
    <t>10.34</t>
  </si>
  <si>
    <t>10.35</t>
  </si>
  <si>
    <t>10.36</t>
  </si>
  <si>
    <t>10.37</t>
  </si>
  <si>
    <t>10.38</t>
  </si>
  <si>
    <t>10.39</t>
  </si>
  <si>
    <t>10.40</t>
  </si>
  <si>
    <t>10.41</t>
  </si>
  <si>
    <t>10.42</t>
  </si>
  <si>
    <t>10.43</t>
  </si>
  <si>
    <t>10.44</t>
  </si>
  <si>
    <t>10.45</t>
  </si>
  <si>
    <t>10.46</t>
  </si>
  <si>
    <t>10.47</t>
  </si>
  <si>
    <t>10.48</t>
  </si>
  <si>
    <t>10.49</t>
  </si>
  <si>
    <t>10.50</t>
  </si>
  <si>
    <t>10.51</t>
  </si>
  <si>
    <t>10.52</t>
  </si>
  <si>
    <t>10.53</t>
  </si>
  <si>
    <t>10.54</t>
  </si>
  <si>
    <t>10.55</t>
  </si>
  <si>
    <t>10.56</t>
  </si>
  <si>
    <t>11.1</t>
  </si>
  <si>
    <t>12.1</t>
  </si>
  <si>
    <t>12.2</t>
  </si>
  <si>
    <t>12.3</t>
  </si>
  <si>
    <t>12.4</t>
  </si>
  <si>
    <t>12.5</t>
  </si>
  <si>
    <t>12.6</t>
  </si>
  <si>
    <t>12.7</t>
  </si>
  <si>
    <t>12.8</t>
  </si>
  <si>
    <t>13.1</t>
  </si>
  <si>
    <t>13.2</t>
  </si>
  <si>
    <t>13.3</t>
  </si>
  <si>
    <t>13.4</t>
  </si>
  <si>
    <t>13.5</t>
  </si>
  <si>
    <t>13.6</t>
  </si>
  <si>
    <t>13.7</t>
  </si>
  <si>
    <t>13.8</t>
  </si>
  <si>
    <t>13.9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</si>
  <si>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</si>
  <si>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</si>
  <si>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</si>
  <si>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</si>
  <si>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</si>
  <si>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</si>
  <si>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</si>
  <si>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</si>
  <si>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</si>
  <si>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</si>
  <si>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</si>
  <si>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</si>
  <si>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</si>
  <si>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</si>
  <si>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</si>
  <si>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</si>
  <si>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</si>
  <si>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</si>
  <si>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</si>
  <si>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</si>
  <si>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</si>
  <si>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</si>
  <si>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</si>
  <si>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</si>
  <si>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</si>
  <si>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</si>
  <si>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</si>
  <si>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</si>
  <si>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</si>
  <si>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</si>
  <si>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</si>
  <si>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17.01.050</t>
  </si>
  <si>
    <t>Tubulação em aço inox com juntas tipo triclamp com valvula esfeta tripartica e conector rápido. 1/2"</t>
  </si>
  <si>
    <t>TS 003 2026 - TS 008 2025 - TS 062 2025 - TS 103 2025</t>
  </si>
  <si>
    <t>DOP - LMF</t>
  </si>
  <si>
    <t>01/01</t>
  </si>
  <si>
    <t>DOP-FOC-TS 003 2026 - TS 008 2025 - TS 062 2025 - TS 103 2025 -PB-LI</t>
  </si>
  <si>
    <t>54/26</t>
  </si>
  <si>
    <t>GERAL - TS 003 2026 - TS 008 2025 - TS 062 2025 - TS 103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</si>
</sst>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R$&quot;\ * #,##0.00_-;\-&quot;R$&quot;\ * #,##0.00_-;_-&quot;R$&quot;\ * &quot;-&quot;??_-;_-@_-"/>
    <numFmt numFmtId="43" formatCode="_-* #,##0.00_-;\-* #,##0.00_-;_-* &quot;-&quot;??_-;_-@_-"/>
    <numFmt numFmtId="164" formatCode="0.0"/>
    <numFmt numFmtId="165" formatCode="[$-416]d\-mmm\-yy;@"/>
    <numFmt numFmtId="166" formatCode="&quot;R$&quot;\ #,##0.00"/>
    <numFmt numFmtId="167" formatCode="_(&quot;$&quot;* #,##0.00_);_(&quot;$&quot;* \(#,##0.00\);_(&quot;$&quot;* &quot;-&quot;??_);_(@_)"/>
    <numFmt numFmtId="168" formatCode="_-[$R$-416]\ * #,##0.00_-;\-[$R$-416]\ * #,##0.00_-;_-[$R$-416]\ * &quot;-&quot;??_-;_-@_-"/>
    <numFmt numFmtId="169" formatCode="[&lt;=9999999]###\-####;\(###\)\ ###\-####"/>
    <numFmt numFmtId="170" formatCode="00\-000\-000"/>
  </numFmts>
  <fonts count="33" x14ac:knownFonts="1">
    <font>
      <sz val="11"/>
      <color theme="1"/>
      <name val="Calibri"/>
      <family val="2"/>
      <scheme val="minor"/>
    </font>
    <font>
      <sz val="10"/>
      <name val="Arial"/>
      <family val="2"/>
    </font>
    <font>
      <b/>
      <sz val="11"/>
      <name val="Calibri"/>
      <family val="2"/>
      <scheme val="minor"/>
    </font>
    <font>
      <b/>
      <i/>
      <sz val="16"/>
      <name val="Calibri"/>
      <family val="2"/>
      <scheme val="minor"/>
    </font>
    <font>
      <b/>
      <sz val="16"/>
      <name val="Calibri"/>
      <family val="2"/>
      <scheme val="minor"/>
    </font>
    <font>
      <sz val="5"/>
      <name val="Calibri"/>
      <family val="2"/>
      <scheme val="minor"/>
    </font>
    <font>
      <b/>
      <i/>
      <sz val="9"/>
      <name val="Calibri"/>
      <family val="2"/>
      <scheme val="minor"/>
    </font>
    <font>
      <sz val="8"/>
      <name val="Calibri"/>
      <family val="2"/>
      <scheme val="minor"/>
    </font>
    <font>
      <b/>
      <sz val="8"/>
      <name val="Calibri"/>
      <family val="2"/>
      <scheme val="minor"/>
    </font>
    <font>
      <sz val="14"/>
      <name val="Calibri"/>
      <family val="2"/>
      <scheme val="minor"/>
    </font>
    <font>
      <b/>
      <sz val="14"/>
      <name val="Calibri"/>
      <family val="2"/>
      <scheme val="minor"/>
    </font>
    <font>
      <sz val="12"/>
      <name val="Calibri"/>
      <family val="2"/>
      <scheme val="minor"/>
    </font>
    <font>
      <b/>
      <sz val="18"/>
      <name val="Calibri"/>
      <family val="2"/>
      <scheme val="minor"/>
    </font>
    <font>
      <b/>
      <sz val="7"/>
      <name val="Calibri"/>
      <family val="2"/>
      <scheme val="minor"/>
    </font>
    <font>
      <sz val="7"/>
      <name val="Calibri"/>
      <family val="2"/>
      <scheme val="minor"/>
    </font>
    <font>
      <b/>
      <sz val="12"/>
      <name val="Calibri"/>
      <family val="2"/>
      <scheme val="minor"/>
    </font>
    <font>
      <sz val="11"/>
      <name val="Calibri"/>
      <family val="2"/>
      <scheme val="minor"/>
    </font>
    <font>
      <b/>
      <sz val="11"/>
      <color rgb="FFFF0000"/>
      <name val="Calibri"/>
      <family val="2"/>
      <scheme val="minor"/>
    </font>
    <font>
      <sz val="11"/>
      <color theme="1"/>
      <name val="Calibri"/>
      <family val="2"/>
      <scheme val="minor"/>
    </font>
    <font>
      <sz val="10"/>
      <color indexed="8"/>
      <name val="Arial"/>
      <family val="2"/>
    </font>
    <font>
      <sz val="8"/>
      <color indexed="8"/>
      <name val="Times New Roman"/>
      <family val="1"/>
    </font>
    <font>
      <b/>
      <sz val="12"/>
      <color theme="0"/>
      <name val="Calibri"/>
      <family val="2"/>
      <scheme val="minor"/>
    </font>
    <font>
      <sz val="10"/>
      <name val="Calibri"/>
      <family val="2"/>
      <scheme val="minor"/>
    </font>
    <font>
      <b/>
      <sz val="13"/>
      <name val="Calibri"/>
      <family val="2"/>
      <scheme val="minor"/>
    </font>
    <font>
      <b/>
      <sz val="13"/>
      <color theme="0"/>
      <name val="Calibri"/>
      <family val="2"/>
      <scheme val="minor"/>
    </font>
    <font>
      <b/>
      <sz val="15"/>
      <color theme="0"/>
      <name val="Calibri"/>
      <family val="2"/>
      <scheme val="minor"/>
    </font>
    <font>
      <b/>
      <sz val="10"/>
      <name val="Calibri"/>
      <family val="2"/>
      <scheme val="minor"/>
    </font>
    <font>
      <b/>
      <sz val="11"/>
      <color rgb="FFFA7D00"/>
      <name val="Calibri"/>
      <family val="2"/>
      <scheme val="minor"/>
    </font>
    <font>
      <b/>
      <sz val="14"/>
      <color rgb="FFFA7D00"/>
      <name val="Calibri"/>
      <family val="2"/>
      <scheme val="minor"/>
    </font>
    <font>
      <b/>
      <sz val="14"/>
      <color rgb="FF00B050"/>
      <name val="Calibri"/>
      <family val="2"/>
      <scheme val="minor"/>
    </font>
    <font>
      <b/>
      <sz val="11"/>
      <color rgb="FF00B050"/>
      <name val="Calibri"/>
      <family val="2"/>
      <scheme val="minor"/>
    </font>
    <font>
      <sz val="11"/>
      <color indexed="8"/>
      <name val="Calibri"/>
      <family val="2"/>
      <scheme val="minor"/>
    </font>
    <font>
      <sz val="10"/>
      <name val="Arial"/>
      <family val="2"/>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6" tint="0.39997558519241921"/>
        <bgColor indexed="64"/>
      </patternFill>
    </fill>
    <fill>
      <patternFill patternType="solid">
        <fgColor theme="3" tint="-0.249977111117893"/>
        <bgColor indexed="64"/>
      </patternFill>
    </fill>
    <fill>
      <patternFill patternType="solid">
        <fgColor theme="1" tint="0.14999847407452621"/>
        <bgColor indexed="64"/>
      </patternFill>
    </fill>
    <fill>
      <patternFill patternType="solid">
        <fgColor rgb="FFF2F2F2"/>
      </patternFill>
    </fill>
    <fill>
      <patternFill patternType="solid">
        <fgColor theme="6" tint="0.79998168889431442"/>
        <bgColor indexed="65"/>
      </patternFill>
    </fill>
    <fill>
      <patternFill patternType="solid">
        <fgColor theme="8" tint="0.79998168889431442"/>
        <bgColor indexed="65"/>
      </patternFill>
    </fill>
    <fill>
      <patternFill patternType="solid">
        <fgColor theme="9" tint="0.59999389629810485"/>
        <bgColor indexed="65"/>
      </patternFill>
    </fill>
    <fill>
      <patternFill patternType="solid">
        <fgColor theme="9" tint="-0.249977111117893"/>
        <bgColor indexed="64"/>
      </patternFill>
    </fill>
    <fill>
      <patternFill patternType="solid">
        <fgColor theme="8" tint="0.39997558519241921"/>
        <bgColor indexed="64"/>
      </patternFill>
    </fill>
    <fill>
      <patternFill patternType="solid">
        <fgColor rgb="FF92D050"/>
        <bgColor indexed="64"/>
      </patternFill>
    </fill>
  </fills>
  <borders count="22">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7F7F7F"/>
      </left>
      <right style="thin">
        <color rgb="FF7F7F7F"/>
      </right>
      <top style="thin">
        <color rgb="FF7F7F7F"/>
      </top>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rgb="FF7F7F7F"/>
      </left>
      <right style="thin">
        <color indexed="64"/>
      </right>
      <top style="thin">
        <color rgb="FF7F7F7F"/>
      </top>
      <bottom/>
      <diagonal/>
    </border>
    <border>
      <left style="thin">
        <color rgb="FF7F7F7F"/>
      </left>
      <right style="thin">
        <color indexed="64"/>
      </right>
      <top/>
      <bottom/>
      <diagonal/>
    </border>
  </borders>
  <cellStyleXfs count="26">
    <xf numFmtId="0" fontId="0" fillId="0" borderId="0"/>
    <xf numFmtId="0" fontId="1" fillId="0" borderId="0"/>
    <xf numFmtId="0" fontId="1" fillId="0" borderId="0"/>
    <xf numFmtId="0" fontId="1" fillId="0" borderId="0"/>
    <xf numFmtId="0" fontId="1" fillId="0" borderId="0"/>
    <xf numFmtId="0" fontId="18" fillId="0" borderId="0"/>
    <xf numFmtId="167" fontId="20" fillId="0" borderId="0" applyFont="0" applyFill="0" applyBorder="0" applyAlignment="0" applyProtection="0"/>
    <xf numFmtId="43" fontId="18" fillId="0" borderId="0" applyFont="0" applyFill="0" applyBorder="0" applyAlignment="0" applyProtection="0"/>
    <xf numFmtId="0" fontId="1" fillId="0" borderId="0"/>
    <xf numFmtId="43" fontId="18" fillId="0" borderId="0" applyFont="0" applyFill="0" applyBorder="0" applyAlignment="0" applyProtection="0"/>
    <xf numFmtId="0" fontId="19" fillId="0" borderId="0"/>
    <xf numFmtId="9" fontId="18" fillId="0" borderId="0" applyFont="0" applyFill="0" applyBorder="0" applyAlignment="0" applyProtection="0"/>
    <xf numFmtId="0" fontId="27" fillId="7" borderId="15"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31" fillId="0" borderId="0"/>
    <xf numFmtId="0" fontId="18" fillId="0" borderId="0"/>
    <xf numFmtId="0" fontId="18" fillId="0" borderId="0"/>
    <xf numFmtId="0" fontId="19" fillId="0" borderId="0"/>
    <xf numFmtId="0" fontId="1" fillId="0" borderId="0"/>
    <xf numFmtId="0" fontId="32" fillId="0" borderId="0"/>
    <xf numFmtId="44" fontId="18" fillId="0" borderId="0" applyFont="0" applyFill="0" applyBorder="0" applyAlignment="0" applyProtection="0"/>
    <xf numFmtId="0" fontId="18" fillId="0" borderId="0"/>
  </cellStyleXfs>
  <cellXfs count="272">
    <xf numFmtId="0" fontId="0" fillId="0" borderId="0" xfId="0"/>
    <xf numFmtId="0" fontId="2" fillId="3" borderId="7" xfId="2" applyFont="1" applyFill="1" applyBorder="1" applyAlignment="1">
      <alignment vertical="center"/>
    </xf>
    <xf numFmtId="0" fontId="2" fillId="3" borderId="1" xfId="2" applyFont="1" applyFill="1" applyBorder="1" applyAlignment="1">
      <alignment vertical="center"/>
    </xf>
    <xf numFmtId="0" fontId="5" fillId="3" borderId="2" xfId="2" applyFont="1" applyFill="1" applyBorder="1" applyAlignment="1">
      <alignment vertical="center"/>
    </xf>
    <xf numFmtId="0" fontId="6" fillId="3" borderId="0" xfId="2" applyFont="1" applyFill="1" applyAlignment="1">
      <alignment horizontal="left" vertical="center"/>
    </xf>
    <xf numFmtId="0" fontId="6" fillId="3" borderId="9" xfId="2" applyFont="1" applyFill="1" applyBorder="1" applyAlignment="1">
      <alignment horizontal="left" vertical="center"/>
    </xf>
    <xf numFmtId="0" fontId="7" fillId="3" borderId="0" xfId="2" applyFont="1" applyFill="1" applyAlignment="1">
      <alignment horizontal="left" vertical="center"/>
    </xf>
    <xf numFmtId="0" fontId="7" fillId="3" borderId="0" xfId="2" applyFont="1" applyFill="1" applyAlignment="1">
      <alignment vertical="center"/>
    </xf>
    <xf numFmtId="0" fontId="7" fillId="3" borderId="0" xfId="2" applyFont="1" applyFill="1" applyAlignment="1">
      <alignment horizontal="left" vertical="center" indent="1"/>
    </xf>
    <xf numFmtId="0" fontId="14" fillId="2" borderId="0" xfId="1" applyFont="1" applyFill="1" applyAlignment="1">
      <alignment horizontal="left" vertical="center"/>
    </xf>
    <xf numFmtId="0" fontId="7" fillId="3" borderId="8" xfId="3" applyFont="1" applyFill="1" applyBorder="1" applyAlignment="1">
      <alignment horizontal="left" vertical="center"/>
    </xf>
    <xf numFmtId="0" fontId="7" fillId="3" borderId="9" xfId="2" applyFont="1" applyFill="1" applyBorder="1" applyAlignment="1">
      <alignment horizontal="left" vertical="center"/>
    </xf>
    <xf numFmtId="0" fontId="7" fillId="3" borderId="8" xfId="2" applyFont="1" applyFill="1" applyBorder="1" applyAlignment="1">
      <alignment horizontal="left" vertical="center"/>
    </xf>
    <xf numFmtId="0" fontId="8" fillId="3" borderId="8" xfId="2" applyFont="1" applyFill="1" applyBorder="1" applyAlignment="1" applyProtection="1">
      <alignment horizontal="left" vertical="center"/>
      <protection locked="0"/>
    </xf>
    <xf numFmtId="0" fontId="7" fillId="3" borderId="9" xfId="2" applyFont="1" applyFill="1" applyBorder="1" applyAlignment="1" applyProtection="1">
      <alignment horizontal="left" vertical="center"/>
      <protection locked="0"/>
    </xf>
    <xf numFmtId="0" fontId="7" fillId="3" borderId="10" xfId="2" applyFont="1" applyFill="1" applyBorder="1" applyAlignment="1">
      <alignment horizontal="left" vertical="center"/>
    </xf>
    <xf numFmtId="0" fontId="7" fillId="3" borderId="11" xfId="2" applyFont="1" applyFill="1" applyBorder="1" applyAlignment="1">
      <alignment vertical="center"/>
    </xf>
    <xf numFmtId="0" fontId="7" fillId="3" borderId="11" xfId="2" applyFont="1" applyFill="1" applyBorder="1" applyAlignment="1">
      <alignment horizontal="left" vertical="center"/>
    </xf>
    <xf numFmtId="0" fontId="7" fillId="3" borderId="12" xfId="2" applyFont="1" applyFill="1" applyBorder="1" applyAlignment="1">
      <alignment horizontal="left" vertical="center"/>
    </xf>
    <xf numFmtId="0" fontId="13" fillId="3" borderId="0" xfId="2" applyFont="1" applyFill="1" applyAlignment="1">
      <alignment vertical="center"/>
    </xf>
    <xf numFmtId="0" fontId="13" fillId="3" borderId="9" xfId="2" applyFont="1" applyFill="1" applyBorder="1" applyAlignment="1">
      <alignment vertical="center"/>
    </xf>
    <xf numFmtId="0" fontId="8" fillId="3" borderId="0" xfId="2" applyFont="1" applyFill="1" applyAlignment="1">
      <alignment vertical="center"/>
    </xf>
    <xf numFmtId="0" fontId="5" fillId="3" borderId="7" xfId="2" applyFont="1" applyFill="1" applyBorder="1" applyAlignment="1">
      <alignment vertical="center"/>
    </xf>
    <xf numFmtId="0" fontId="5" fillId="3" borderId="7" xfId="4" applyFont="1" applyFill="1" applyBorder="1" applyAlignment="1">
      <alignment vertical="center"/>
    </xf>
    <xf numFmtId="0" fontId="5" fillId="3" borderId="0" xfId="4" applyFont="1" applyFill="1" applyAlignment="1">
      <alignment vertical="center"/>
    </xf>
    <xf numFmtId="0" fontId="7" fillId="3" borderId="0" xfId="2" applyFont="1" applyFill="1" applyAlignment="1">
      <alignment vertical="top" wrapText="1"/>
    </xf>
    <xf numFmtId="0" fontId="0" fillId="0" borderId="0" xfId="0" applyAlignment="1">
      <alignment horizontal="left"/>
    </xf>
    <xf numFmtId="0" fontId="16" fillId="0" borderId="0" xfId="0" applyFont="1" applyProtection="1">
      <protection locked="0"/>
    </xf>
    <xf numFmtId="0" fontId="2" fillId="0" borderId="0" xfId="0" applyFont="1" applyAlignment="1" applyProtection="1">
      <alignment vertical="center"/>
      <protection locked="0"/>
    </xf>
    <xf numFmtId="0" fontId="11" fillId="0" borderId="0" xfId="0" applyFont="1" applyProtection="1">
      <protection locked="0"/>
    </xf>
    <xf numFmtId="1" fontId="21" fillId="5" borderId="5" xfId="3" quotePrefix="1" applyNumberFormat="1" applyFont="1" applyFill="1" applyBorder="1" applyAlignment="1" applyProtection="1">
      <alignment horizontal="center" vertical="center" wrapText="1"/>
      <protection locked="0"/>
    </xf>
    <xf numFmtId="43" fontId="11" fillId="0" borderId="0" xfId="0" applyNumberFormat="1" applyFont="1" applyProtection="1">
      <protection locked="0"/>
    </xf>
    <xf numFmtId="0" fontId="10" fillId="2" borderId="5" xfId="3" applyFont="1" applyFill="1" applyBorder="1" applyAlignment="1">
      <alignment horizontal="center" vertical="center"/>
    </xf>
    <xf numFmtId="0" fontId="22" fillId="2" borderId="0" xfId="3" applyFont="1" applyFill="1" applyAlignment="1">
      <alignment horizontal="left" vertical="center"/>
    </xf>
    <xf numFmtId="0" fontId="15" fillId="3" borderId="0" xfId="2" applyFont="1" applyFill="1" applyAlignment="1">
      <alignment vertical="center"/>
    </xf>
    <xf numFmtId="0" fontId="26" fillId="3" borderId="8" xfId="2" applyFont="1" applyFill="1" applyBorder="1" applyAlignment="1">
      <alignment vertical="center"/>
    </xf>
    <xf numFmtId="0" fontId="10" fillId="2" borderId="2" xfId="3" applyFont="1" applyFill="1" applyBorder="1" applyAlignment="1">
      <alignment horizontal="center" vertical="center"/>
    </xf>
    <xf numFmtId="0" fontId="10" fillId="2" borderId="8" xfId="3" applyFont="1" applyFill="1" applyBorder="1" applyAlignment="1">
      <alignment horizontal="center" vertical="center"/>
    </xf>
    <xf numFmtId="1" fontId="21" fillId="5" borderId="3" xfId="3" quotePrefix="1" applyNumberFormat="1" applyFont="1" applyFill="1" applyBorder="1" applyAlignment="1" applyProtection="1">
      <alignment vertical="center"/>
      <protection locked="0"/>
    </xf>
    <xf numFmtId="0" fontId="21" fillId="6" borderId="6" xfId="3" applyFont="1" applyFill="1" applyBorder="1" applyAlignment="1" applyProtection="1">
      <alignment horizontal="center" vertical="center" wrapText="1"/>
      <protection locked="0"/>
    </xf>
    <xf numFmtId="0" fontId="0" fillId="0" borderId="0" xfId="0" applyAlignment="1">
      <alignment horizontal="center" vertical="center" wrapText="1"/>
    </xf>
    <xf numFmtId="1" fontId="21" fillId="5" borderId="3" xfId="3" quotePrefix="1" applyNumberFormat="1" applyFont="1" applyFill="1" applyBorder="1" applyAlignment="1" applyProtection="1">
      <alignment horizontal="center" vertical="center"/>
      <protection locked="0"/>
    </xf>
    <xf numFmtId="0" fontId="16" fillId="0" borderId="0" xfId="0" applyFont="1" applyAlignment="1" applyProtection="1">
      <alignment horizontal="center"/>
      <protection locked="0"/>
    </xf>
    <xf numFmtId="0" fontId="27" fillId="7" borderId="15" xfId="12" applyAlignment="1">
      <alignment horizontal="center" vertical="center"/>
    </xf>
    <xf numFmtId="0" fontId="27" fillId="7" borderId="15" xfId="12" applyAlignment="1">
      <alignment horizontal="center" vertical="center" wrapText="1"/>
    </xf>
    <xf numFmtId="0" fontId="0" fillId="0" borderId="5" xfId="0" applyBorder="1" applyAlignment="1">
      <alignment horizontal="center" vertical="center"/>
    </xf>
    <xf numFmtId="0" fontId="0" fillId="0" borderId="5" xfId="0" applyBorder="1" applyAlignment="1">
      <alignment horizontal="center" vertical="center" wrapText="1"/>
    </xf>
    <xf numFmtId="9" fontId="18" fillId="10" borderId="14" xfId="17" applyNumberFormat="1" applyBorder="1" applyAlignment="1">
      <alignment horizontal="center" vertical="center"/>
    </xf>
    <xf numFmtId="9" fontId="18" fillId="8" borderId="14" xfId="15" applyNumberFormat="1" applyBorder="1" applyAlignment="1">
      <alignment horizontal="center" vertical="center"/>
    </xf>
    <xf numFmtId="9" fontId="18" fillId="9" borderId="14" xfId="16" applyNumberFormat="1" applyBorder="1" applyAlignment="1">
      <alignment horizontal="center" vertical="center"/>
    </xf>
    <xf numFmtId="0" fontId="30" fillId="7" borderId="5" xfId="12" applyFont="1" applyBorder="1" applyAlignment="1">
      <alignment horizontal="center" vertical="center" wrapText="1"/>
    </xf>
    <xf numFmtId="9" fontId="18" fillId="8" borderId="5" xfId="15" applyNumberFormat="1" applyBorder="1" applyAlignment="1">
      <alignment horizontal="center" vertical="center"/>
    </xf>
    <xf numFmtId="10" fontId="21" fillId="6" borderId="6" xfId="11" applyNumberFormat="1" applyFont="1" applyFill="1" applyBorder="1" applyAlignment="1" applyProtection="1">
      <alignment horizontal="center" vertical="center" wrapText="1"/>
      <protection locked="0"/>
    </xf>
    <xf numFmtId="0" fontId="0" fillId="0" borderId="0" xfId="0" applyAlignment="1">
      <alignment vertical="center"/>
    </xf>
    <xf numFmtId="168" fontId="0" fillId="0" borderId="0" xfId="0" applyNumberFormat="1" applyAlignment="1">
      <alignment vertical="center"/>
    </xf>
    <xf numFmtId="1" fontId="0" fillId="0" borderId="0" xfId="0" applyNumberFormat="1" applyAlignment="1">
      <alignment vertical="center"/>
    </xf>
    <xf numFmtId="49" fontId="0" fillId="0" borderId="0" xfId="0" applyNumberFormat="1" applyAlignment="1">
      <alignment vertical="center"/>
    </xf>
    <xf numFmtId="10" fontId="0" fillId="0" borderId="0" xfId="0" applyNumberFormat="1" applyAlignment="1">
      <alignment vertical="center"/>
    </xf>
    <xf numFmtId="1" fontId="27" fillId="7" borderId="16" xfId="12" applyNumberFormat="1" applyBorder="1" applyAlignment="1">
      <alignment vertical="center"/>
    </xf>
    <xf numFmtId="49" fontId="27" fillId="7" borderId="16" xfId="12" applyNumberFormat="1" applyBorder="1" applyAlignment="1">
      <alignment vertical="center"/>
    </xf>
    <xf numFmtId="168" fontId="27" fillId="7" borderId="16" xfId="12" applyNumberFormat="1" applyBorder="1" applyAlignment="1">
      <alignment vertical="center"/>
    </xf>
    <xf numFmtId="10" fontId="27" fillId="7" borderId="16" xfId="12" applyNumberFormat="1" applyBorder="1" applyAlignment="1">
      <alignment vertical="center"/>
    </xf>
    <xf numFmtId="0" fontId="27" fillId="7" borderId="16" xfId="12" applyBorder="1" applyAlignment="1">
      <alignment vertical="center"/>
    </xf>
    <xf numFmtId="1" fontId="0" fillId="0" borderId="5" xfId="0" applyNumberFormat="1" applyBorder="1" applyAlignment="1">
      <alignment vertical="center"/>
    </xf>
    <xf numFmtId="168" fontId="0" fillId="0" borderId="5" xfId="0" applyNumberFormat="1" applyBorder="1" applyAlignment="1">
      <alignment vertical="center"/>
    </xf>
    <xf numFmtId="10" fontId="0" fillId="0" borderId="5" xfId="0" applyNumberFormat="1" applyBorder="1" applyAlignment="1">
      <alignment vertical="center"/>
    </xf>
    <xf numFmtId="9" fontId="0" fillId="0" borderId="0" xfId="11" applyFont="1" applyAlignment="1">
      <alignment vertical="center"/>
    </xf>
    <xf numFmtId="10" fontId="0" fillId="0" borderId="0" xfId="11" applyNumberFormat="1" applyFont="1" applyAlignment="1">
      <alignment vertical="center"/>
    </xf>
    <xf numFmtId="0" fontId="0" fillId="0" borderId="0" xfId="0" applyAlignment="1">
      <alignment horizontal="center" vertical="center"/>
    </xf>
    <xf numFmtId="0" fontId="0" fillId="11" borderId="0" xfId="0" applyFill="1" applyAlignment="1">
      <alignment horizontal="center" vertical="center"/>
    </xf>
    <xf numFmtId="0" fontId="0" fillId="4" borderId="0" xfId="0" applyFill="1" applyAlignment="1">
      <alignment horizontal="center" vertical="center"/>
    </xf>
    <xf numFmtId="0" fontId="0" fillId="12" borderId="0" xfId="0" applyFill="1" applyAlignment="1">
      <alignment horizontal="center" vertical="center"/>
    </xf>
    <xf numFmtId="0" fontId="27" fillId="7" borderId="20" xfId="12" applyBorder="1" applyAlignment="1">
      <alignment vertical="center"/>
    </xf>
    <xf numFmtId="0" fontId="27" fillId="7" borderId="21" xfId="12" applyBorder="1" applyAlignment="1">
      <alignment vertical="center"/>
    </xf>
    <xf numFmtId="0" fontId="17" fillId="0" borderId="6" xfId="12" applyFont="1" applyFill="1" applyBorder="1" applyAlignment="1">
      <alignment vertical="center"/>
    </xf>
    <xf numFmtId="0" fontId="17" fillId="0" borderId="3" xfId="12" applyFont="1" applyFill="1" applyBorder="1" applyAlignment="1">
      <alignment vertical="center"/>
    </xf>
    <xf numFmtId="0" fontId="17" fillId="0" borderId="4" xfId="12" applyFont="1" applyFill="1" applyBorder="1" applyAlignment="1">
      <alignment vertical="center"/>
    </xf>
    <xf numFmtId="168" fontId="21" fillId="5" borderId="5" xfId="3" applyNumberFormat="1" applyFont="1" applyFill="1" applyBorder="1" applyAlignment="1" applyProtection="1">
      <alignment horizontal="center" vertical="center" wrapText="1"/>
      <protection locked="0"/>
    </xf>
    <xf numFmtId="0" fontId="9" fillId="2" borderId="2" xfId="3" applyFont="1" applyFill="1" applyBorder="1" applyAlignment="1" applyProtection="1">
      <alignment vertical="center"/>
      <protection locked="0"/>
    </xf>
    <xf numFmtId="0" fontId="9" fillId="2" borderId="7" xfId="3" applyFont="1" applyFill="1" applyBorder="1" applyAlignment="1" applyProtection="1">
      <alignment vertical="center"/>
      <protection locked="0"/>
    </xf>
    <xf numFmtId="0" fontId="9" fillId="2" borderId="7" xfId="3" applyFont="1" applyFill="1" applyBorder="1" applyAlignment="1" applyProtection="1">
      <alignment horizontal="center" vertical="center"/>
      <protection locked="0"/>
    </xf>
    <xf numFmtId="0" fontId="9" fillId="2" borderId="8" xfId="3" applyFont="1" applyFill="1" applyBorder="1" applyAlignment="1" applyProtection="1">
      <alignment vertical="center"/>
      <protection locked="0"/>
    </xf>
    <xf numFmtId="0" fontId="9" fillId="2" borderId="0" xfId="3" applyFont="1" applyFill="1" applyAlignment="1" applyProtection="1">
      <alignment vertical="center"/>
      <protection locked="0"/>
    </xf>
    <xf numFmtId="0" fontId="9" fillId="2" borderId="0" xfId="3" applyFont="1" applyFill="1" applyAlignment="1" applyProtection="1">
      <alignment horizontal="center" vertical="center"/>
      <protection locked="0"/>
    </xf>
    <xf numFmtId="1" fontId="21" fillId="5" borderId="6" xfId="3" quotePrefix="1" applyNumberFormat="1" applyFont="1" applyFill="1" applyBorder="1" applyAlignment="1" applyProtection="1">
      <alignment vertical="center"/>
      <protection locked="0"/>
    </xf>
    <xf numFmtId="1" fontId="21" fillId="5" borderId="4" xfId="3" quotePrefix="1" applyNumberFormat="1" applyFont="1" applyFill="1" applyBorder="1" applyAlignment="1" applyProtection="1">
      <alignment vertical="center"/>
      <protection locked="0"/>
    </xf>
    <xf numFmtId="0" fontId="23" fillId="5" borderId="10" xfId="0" applyFont="1" applyFill="1" applyBorder="1" applyAlignment="1" applyProtection="1">
      <alignment vertical="center"/>
      <protection locked="0"/>
    </xf>
    <xf numFmtId="0" fontId="23" fillId="5" borderId="11" xfId="0" applyFont="1" applyFill="1" applyBorder="1" applyAlignment="1" applyProtection="1">
      <alignment vertical="center"/>
      <protection locked="0"/>
    </xf>
    <xf numFmtId="0" fontId="23" fillId="5" borderId="11" xfId="0" applyFont="1" applyFill="1" applyBorder="1" applyAlignment="1" applyProtection="1">
      <alignment horizontal="center" vertical="center"/>
      <protection locked="0"/>
    </xf>
    <xf numFmtId="168" fontId="24" fillId="5" borderId="3" xfId="0" applyNumberFormat="1" applyFont="1" applyFill="1" applyBorder="1" applyAlignment="1" applyProtection="1">
      <alignment horizontal="center" vertical="center"/>
      <protection locked="0"/>
    </xf>
    <xf numFmtId="10" fontId="21" fillId="5" borderId="5" xfId="11" applyNumberFormat="1" applyFont="1" applyFill="1" applyBorder="1" applyAlignment="1" applyProtection="1">
      <alignment horizontal="right" vertical="center" wrapText="1"/>
      <protection locked="0"/>
    </xf>
    <xf numFmtId="10" fontId="11" fillId="0" borderId="5" xfId="11" applyNumberFormat="1" applyFont="1" applyFill="1" applyBorder="1" applyAlignment="1" applyProtection="1">
      <alignment horizontal="right" vertical="center" wrapText="1"/>
      <protection locked="0"/>
    </xf>
    <xf numFmtId="10" fontId="24" fillId="5" borderId="3" xfId="11" applyNumberFormat="1" applyFont="1" applyFill="1" applyBorder="1" applyAlignment="1" applyProtection="1">
      <alignment horizontal="right" vertical="center"/>
      <protection locked="0"/>
    </xf>
    <xf numFmtId="10" fontId="16" fillId="0" borderId="0" xfId="11" applyNumberFormat="1" applyFont="1" applyProtection="1">
      <protection locked="0"/>
    </xf>
    <xf numFmtId="44" fontId="16" fillId="0" borderId="0" xfId="24" applyFont="1" applyProtection="1">
      <protection locked="0"/>
    </xf>
    <xf numFmtId="168" fontId="21" fillId="5" borderId="5" xfId="3" applyNumberFormat="1" applyFont="1" applyFill="1" applyBorder="1" applyAlignment="1" applyProtection="1">
      <alignment vertical="center" wrapText="1"/>
      <protection locked="0"/>
    </xf>
    <xf numFmtId="0" fontId="12" fillId="2" borderId="2" xfId="3" applyFont="1" applyFill="1" applyBorder="1" applyAlignment="1">
      <alignment vertical="center"/>
    </xf>
    <xf numFmtId="0" fontId="12" fillId="2" borderId="7" xfId="3" applyFont="1" applyFill="1" applyBorder="1" applyAlignment="1">
      <alignment vertical="center"/>
    </xf>
    <xf numFmtId="0" fontId="12" fillId="2" borderId="1" xfId="3" applyFont="1" applyFill="1" applyBorder="1" applyAlignment="1">
      <alignment vertical="center"/>
    </xf>
    <xf numFmtId="0" fontId="7" fillId="3" borderId="2" xfId="2" applyFont="1" applyFill="1" applyBorder="1" applyAlignment="1">
      <alignment horizontal="left" vertical="center"/>
    </xf>
    <xf numFmtId="0" fontId="15" fillId="3" borderId="8" xfId="2" applyFont="1" applyFill="1" applyBorder="1" applyAlignment="1">
      <alignment horizontal="left" vertical="center"/>
    </xf>
    <xf numFmtId="0" fontId="10" fillId="3" borderId="0" xfId="2" applyFont="1" applyFill="1" applyAlignment="1">
      <alignment vertical="center"/>
    </xf>
    <xf numFmtId="0" fontId="4" fillId="0" borderId="10" xfId="2" applyFont="1" applyBorder="1" applyAlignment="1">
      <alignment horizontal="center" vertical="center"/>
    </xf>
    <xf numFmtId="0" fontId="4" fillId="0" borderId="11" xfId="2" applyFont="1" applyBorder="1" applyAlignment="1">
      <alignment horizontal="center" vertical="center"/>
    </xf>
    <xf numFmtId="169" fontId="10" fillId="2" borderId="5" xfId="3" applyNumberFormat="1" applyFont="1" applyFill="1" applyBorder="1" applyAlignment="1">
      <alignment horizontal="center" vertical="center"/>
    </xf>
    <xf numFmtId="0" fontId="22" fillId="2" borderId="9" xfId="3" applyFont="1" applyFill="1" applyBorder="1" applyAlignment="1">
      <alignment horizontal="left" vertical="center"/>
    </xf>
    <xf numFmtId="0" fontId="7" fillId="3" borderId="14" xfId="2" applyFont="1" applyFill="1" applyBorder="1" applyAlignment="1">
      <alignment vertical="center"/>
    </xf>
    <xf numFmtId="0" fontId="7" fillId="3" borderId="7" xfId="2" applyFont="1" applyFill="1" applyBorder="1" applyAlignment="1">
      <alignment vertical="center"/>
    </xf>
    <xf numFmtId="0" fontId="4" fillId="0" borderId="13" xfId="2" applyFont="1" applyBorder="1" applyAlignment="1">
      <alignment horizontal="center" vertical="center"/>
    </xf>
    <xf numFmtId="14" fontId="4" fillId="0" borderId="8" xfId="2" applyNumberFormat="1" applyFont="1" applyBorder="1" applyAlignment="1">
      <alignment horizontal="center" vertical="center"/>
    </xf>
    <xf numFmtId="0" fontId="10" fillId="2" borderId="7" xfId="3" applyFont="1" applyFill="1" applyBorder="1" applyAlignment="1">
      <alignment horizontal="center" vertical="center"/>
    </xf>
    <xf numFmtId="0" fontId="16" fillId="0" borderId="0" xfId="0" applyFont="1"/>
    <xf numFmtId="0" fontId="10" fillId="2" borderId="0" xfId="3" applyFont="1" applyFill="1" applyAlignment="1">
      <alignment horizontal="center" vertical="center"/>
    </xf>
    <xf numFmtId="0" fontId="10" fillId="3" borderId="0" xfId="4" applyFont="1" applyFill="1" applyAlignment="1">
      <alignment horizontal="center" vertical="center"/>
    </xf>
    <xf numFmtId="0" fontId="9" fillId="2" borderId="0" xfId="3" applyFont="1" applyFill="1" applyAlignment="1">
      <alignment horizontal="center" vertical="center"/>
    </xf>
    <xf numFmtId="0" fontId="9" fillId="2" borderId="9" xfId="3" applyFont="1" applyFill="1" applyBorder="1" applyAlignment="1">
      <alignment horizontal="center" vertical="center"/>
    </xf>
    <xf numFmtId="1" fontId="21" fillId="5" borderId="4" xfId="3" quotePrefix="1" applyNumberFormat="1" applyFont="1" applyFill="1" applyBorder="1" applyAlignment="1" applyProtection="1">
      <alignment horizontal="center" vertical="center" wrapText="1"/>
      <protection locked="0"/>
    </xf>
    <xf numFmtId="0" fontId="21" fillId="5" borderId="6" xfId="3" applyFont="1" applyFill="1" applyBorder="1" applyAlignment="1" applyProtection="1">
      <alignment horizontal="center" vertical="center" wrapText="1"/>
      <protection locked="0"/>
    </xf>
    <xf numFmtId="4" fontId="21" fillId="5" borderId="6" xfId="3" applyNumberFormat="1" applyFont="1" applyFill="1" applyBorder="1" applyAlignment="1" applyProtection="1">
      <alignment horizontal="center" vertical="center" wrapText="1"/>
      <protection locked="0"/>
    </xf>
    <xf numFmtId="164" fontId="21" fillId="5" borderId="6" xfId="3" applyNumberFormat="1" applyFont="1" applyFill="1" applyBorder="1" applyAlignment="1" applyProtection="1">
      <alignment horizontal="center" vertical="center" wrapText="1"/>
      <protection locked="0"/>
    </xf>
    <xf numFmtId="1" fontId="0" fillId="0" borderId="5" xfId="0" applyNumberFormat="1" applyBorder="1" applyAlignment="1">
      <alignment horizontal="center" vertical="center"/>
    </xf>
    <xf numFmtId="1" fontId="15" fillId="13" borderId="5" xfId="3" quotePrefix="1" applyNumberFormat="1" applyFont="1" applyFill="1" applyBorder="1" applyAlignment="1" applyProtection="1">
      <alignment horizontal="center" vertical="center" wrapText="1"/>
      <protection locked="0"/>
    </xf>
    <xf numFmtId="1" fontId="15" fillId="13" borderId="4" xfId="3" quotePrefix="1" applyNumberFormat="1" applyFont="1" applyFill="1" applyBorder="1" applyAlignment="1" applyProtection="1">
      <alignment horizontal="center" vertical="center" wrapText="1"/>
      <protection locked="0"/>
    </xf>
    <xf numFmtId="164" fontId="15" fillId="13" borderId="6" xfId="3" applyNumberFormat="1" applyFont="1" applyFill="1" applyBorder="1" applyAlignment="1" applyProtection="1">
      <alignment horizontal="center" vertical="center" wrapText="1"/>
      <protection locked="0"/>
    </xf>
    <xf numFmtId="0" fontId="15" fillId="13" borderId="6" xfId="3" applyFont="1" applyFill="1" applyBorder="1" applyAlignment="1" applyProtection="1">
      <alignment horizontal="center" vertical="center" wrapText="1"/>
      <protection locked="0"/>
    </xf>
    <xf numFmtId="4" fontId="15" fillId="13" borderId="6" xfId="3" applyNumberFormat="1" applyFont="1" applyFill="1" applyBorder="1" applyAlignment="1" applyProtection="1">
      <alignment horizontal="center" vertical="center" wrapText="1"/>
      <protection locked="0"/>
    </xf>
    <xf numFmtId="168" fontId="15" fillId="13" borderId="5" xfId="3" applyNumberFormat="1" applyFont="1" applyFill="1" applyBorder="1" applyAlignment="1" applyProtection="1">
      <alignment vertical="center" wrapText="1"/>
      <protection locked="0"/>
    </xf>
    <xf numFmtId="168" fontId="15" fillId="13" borderId="5" xfId="3" applyNumberFormat="1" applyFont="1" applyFill="1" applyBorder="1" applyAlignment="1" applyProtection="1">
      <alignment horizontal="center" vertical="center" wrapText="1"/>
      <protection locked="0"/>
    </xf>
    <xf numFmtId="10" fontId="15" fillId="13" borderId="5" xfId="11" applyNumberFormat="1" applyFont="1" applyFill="1" applyBorder="1" applyAlignment="1" applyProtection="1">
      <alignment horizontal="right" vertical="center" wrapText="1"/>
      <protection locked="0"/>
    </xf>
    <xf numFmtId="1" fontId="15" fillId="13" borderId="5" xfId="3" quotePrefix="1" applyNumberFormat="1" applyFont="1" applyFill="1" applyBorder="1" applyAlignment="1" applyProtection="1">
      <alignment horizontal="center" vertical="center"/>
      <protection locked="0"/>
    </xf>
    <xf numFmtId="49" fontId="15" fillId="13" borderId="5" xfId="0" applyNumberFormat="1" applyFont="1" applyFill="1" applyBorder="1" applyAlignment="1">
      <alignment horizontal="center" vertical="center"/>
    </xf>
    <xf numFmtId="164" fontId="15" fillId="13" borderId="5" xfId="3" applyNumberFormat="1" applyFont="1" applyFill="1" applyBorder="1" applyAlignment="1">
      <alignment horizontal="center" vertical="center" wrapText="1"/>
    </xf>
    <xf numFmtId="0" fontId="15" fillId="13" borderId="5" xfId="10" applyFont="1" applyFill="1" applyBorder="1" applyAlignment="1">
      <alignment horizontal="center" vertical="center" wrapText="1"/>
    </xf>
    <xf numFmtId="4" fontId="15" fillId="13" borderId="5" xfId="3" applyNumberFormat="1" applyFont="1" applyFill="1" applyBorder="1" applyAlignment="1">
      <alignment horizontal="center" vertical="center" wrapText="1"/>
    </xf>
    <xf numFmtId="1" fontId="21" fillId="5" borderId="5" xfId="3" quotePrefix="1" applyNumberFormat="1" applyFont="1" applyFill="1" applyBorder="1" applyAlignment="1" applyProtection="1">
      <alignment horizontal="center" vertical="center"/>
      <protection locked="0"/>
    </xf>
    <xf numFmtId="49" fontId="21" fillId="5" borderId="5" xfId="0" applyNumberFormat="1" applyFont="1" applyFill="1" applyBorder="1" applyAlignment="1">
      <alignment horizontal="center" vertical="center"/>
    </xf>
    <xf numFmtId="164" fontId="21" fillId="5" borderId="5" xfId="3" applyNumberFormat="1" applyFont="1" applyFill="1" applyBorder="1" applyAlignment="1">
      <alignment horizontal="center" vertical="center" wrapText="1"/>
    </xf>
    <xf numFmtId="0" fontId="21" fillId="5" borderId="5" xfId="10" applyFont="1" applyFill="1" applyBorder="1" applyAlignment="1">
      <alignment horizontal="center" vertical="center" wrapText="1"/>
    </xf>
    <xf numFmtId="4" fontId="21" fillId="5" borderId="5" xfId="3" applyNumberFormat="1" applyFont="1" applyFill="1" applyBorder="1" applyAlignment="1">
      <alignment horizontal="center" vertical="center" wrapText="1"/>
    </xf>
    <xf numFmtId="49" fontId="21" fillId="5" borderId="6" xfId="3" applyNumberFormat="1" applyFont="1" applyFill="1" applyBorder="1" applyAlignment="1">
      <alignment horizontal="left" vertical="center" wrapText="1"/>
    </xf>
    <xf numFmtId="49" fontId="21" fillId="5" borderId="4" xfId="3" applyNumberFormat="1" applyFont="1" applyFill="1" applyBorder="1" applyAlignment="1">
      <alignment horizontal="left" vertical="center" wrapText="1"/>
    </xf>
    <xf numFmtId="166" fontId="21" fillId="5" borderId="5" xfId="3" applyNumberFormat="1" applyFont="1" applyFill="1" applyBorder="1" applyAlignment="1" applyProtection="1">
      <alignment horizontal="center" vertical="center" wrapText="1"/>
      <protection locked="0"/>
    </xf>
    <xf numFmtId="49" fontId="15" fillId="13" borderId="6" xfId="3" applyNumberFormat="1" applyFont="1" applyFill="1" applyBorder="1" applyAlignment="1">
      <alignment horizontal="left" vertical="center" wrapText="1"/>
    </xf>
    <xf numFmtId="49" fontId="15" fillId="13" borderId="4" xfId="3" applyNumberFormat="1" applyFont="1" applyFill="1" applyBorder="1" applyAlignment="1">
      <alignment horizontal="left" vertical="center" wrapText="1"/>
    </xf>
    <xf numFmtId="166" fontId="15" fillId="13" borderId="5" xfId="3" applyNumberFormat="1" applyFont="1" applyFill="1" applyBorder="1" applyAlignment="1" applyProtection="1">
      <alignment horizontal="center" vertical="center" wrapText="1"/>
      <protection locked="0"/>
    </xf>
    <xf numFmtId="4" fontId="15" fillId="13" borderId="5" xfId="3" applyNumberFormat="1" applyFont="1" applyFill="1" applyBorder="1" applyAlignment="1" applyProtection="1">
      <alignment horizontal="center" vertical="center" wrapText="1"/>
      <protection locked="0"/>
    </xf>
    <xf numFmtId="49" fontId="15" fillId="13" borderId="6" xfId="3" quotePrefix="1" applyNumberFormat="1" applyFont="1" applyFill="1" applyBorder="1" applyAlignment="1">
      <alignment horizontal="left" vertical="center" wrapText="1"/>
    </xf>
    <xf numFmtId="0" fontId="4" fillId="0" borderId="10" xfId="2" applyFont="1" applyBorder="1" applyAlignment="1">
      <alignment horizontal="center" vertical="center"/>
    </xf>
    <xf numFmtId="0" fontId="4" fillId="0" borderId="11" xfId="2" applyFont="1" applyBorder="1" applyAlignment="1">
      <alignment horizontal="center" vertical="center"/>
    </xf>
    <xf numFmtId="0" fontId="4" fillId="0" borderId="12" xfId="2" applyFont="1" applyBorder="1" applyAlignment="1">
      <alignment horizontal="center" vertical="center"/>
    </xf>
    <xf numFmtId="0" fontId="10" fillId="3" borderId="8" xfId="2" applyFont="1" applyFill="1" applyBorder="1" applyAlignment="1">
      <alignment horizontal="center" vertical="center"/>
    </xf>
    <xf numFmtId="0" fontId="10" fillId="3" borderId="0" xfId="2" applyFont="1" applyFill="1" applyAlignment="1">
      <alignment horizontal="center" vertical="center"/>
    </xf>
    <xf numFmtId="0" fontId="10" fillId="3" borderId="9" xfId="2" applyFont="1" applyFill="1" applyBorder="1" applyAlignment="1">
      <alignment horizontal="center" vertical="center"/>
    </xf>
    <xf numFmtId="0" fontId="7" fillId="3" borderId="2" xfId="2" applyFont="1" applyFill="1" applyBorder="1" applyAlignment="1">
      <alignment horizontal="left" vertical="center"/>
    </xf>
    <xf numFmtId="0" fontId="7" fillId="3" borderId="7" xfId="2" applyFont="1" applyFill="1" applyBorder="1" applyAlignment="1">
      <alignment horizontal="left" vertical="center"/>
    </xf>
    <xf numFmtId="0" fontId="7" fillId="3" borderId="1" xfId="2" applyFont="1" applyFill="1" applyBorder="1" applyAlignment="1">
      <alignment horizontal="left" vertical="center"/>
    </xf>
    <xf numFmtId="0" fontId="12" fillId="0" borderId="2" xfId="3" applyFont="1" applyBorder="1" applyAlignment="1">
      <alignment horizontal="center" vertical="center"/>
    </xf>
    <xf numFmtId="0" fontId="12" fillId="0" borderId="7" xfId="3" applyFont="1" applyBorder="1" applyAlignment="1">
      <alignment horizontal="center" vertical="center"/>
    </xf>
    <xf numFmtId="0" fontId="12" fillId="0" borderId="10" xfId="3" applyFont="1" applyBorder="1" applyAlignment="1">
      <alignment horizontal="center" vertical="center"/>
    </xf>
    <xf numFmtId="0" fontId="12" fillId="0" borderId="11" xfId="3" applyFont="1" applyBorder="1" applyAlignment="1">
      <alignment horizontal="center" vertical="center"/>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15" fillId="3" borderId="0" xfId="2" applyFont="1" applyFill="1" applyAlignment="1">
      <alignment horizontal="left" vertical="center"/>
    </xf>
    <xf numFmtId="0" fontId="15" fillId="3" borderId="9" xfId="2" applyFont="1" applyFill="1" applyBorder="1" applyAlignment="1">
      <alignment horizontal="left" vertical="center"/>
    </xf>
    <xf numFmtId="168" fontId="25" fillId="5" borderId="3" xfId="0" applyNumberFormat="1" applyFont="1" applyFill="1" applyBorder="1" applyAlignment="1" applyProtection="1">
      <alignment horizontal="center" vertical="center"/>
      <protection locked="0"/>
    </xf>
    <xf numFmtId="168" fontId="25" fillId="5" borderId="4" xfId="0" applyNumberFormat="1" applyFont="1" applyFill="1" applyBorder="1" applyAlignment="1" applyProtection="1">
      <alignment horizontal="center" vertical="center"/>
      <protection locked="0"/>
    </xf>
    <xf numFmtId="0" fontId="21" fillId="6" borderId="2" xfId="3" applyFont="1" applyFill="1" applyBorder="1" applyAlignment="1" applyProtection="1">
      <alignment horizontal="center" vertical="center" wrapText="1"/>
      <protection locked="0"/>
    </xf>
    <xf numFmtId="0" fontId="21" fillId="6" borderId="10" xfId="3" applyFont="1" applyFill="1" applyBorder="1" applyAlignment="1" applyProtection="1">
      <alignment horizontal="center" vertical="center" wrapText="1"/>
      <protection locked="0"/>
    </xf>
    <xf numFmtId="0" fontId="21" fillId="6" borderId="14" xfId="3" applyFont="1" applyFill="1" applyBorder="1" applyAlignment="1" applyProtection="1">
      <alignment horizontal="center" vertical="center" wrapText="1"/>
      <protection locked="0"/>
    </xf>
    <xf numFmtId="0" fontId="21" fillId="6" borderId="13" xfId="3" applyFont="1" applyFill="1" applyBorder="1" applyAlignment="1" applyProtection="1">
      <alignment horizontal="center" vertical="center" wrapText="1"/>
      <protection locked="0"/>
    </xf>
    <xf numFmtId="0" fontId="21" fillId="6" borderId="1" xfId="3" applyFont="1" applyFill="1" applyBorder="1" applyAlignment="1" applyProtection="1">
      <alignment horizontal="center" vertical="center" wrapText="1"/>
      <protection locked="0"/>
    </xf>
    <xf numFmtId="0" fontId="21" fillId="6" borderId="12" xfId="3" applyFont="1" applyFill="1" applyBorder="1" applyAlignment="1" applyProtection="1">
      <alignment horizontal="center" vertical="center" wrapText="1"/>
      <protection locked="0"/>
    </xf>
    <xf numFmtId="4" fontId="21" fillId="5" borderId="5" xfId="3" applyNumberFormat="1" applyFont="1" applyFill="1" applyBorder="1" applyAlignment="1" applyProtection="1">
      <alignment horizontal="center" vertical="center" wrapText="1"/>
      <protection locked="0"/>
    </xf>
    <xf numFmtId="0" fontId="21" fillId="6" borderId="7" xfId="3" applyFont="1" applyFill="1" applyBorder="1" applyAlignment="1" applyProtection="1">
      <alignment horizontal="center" vertical="center" wrapText="1"/>
      <protection locked="0"/>
    </xf>
    <xf numFmtId="0" fontId="21" fillId="6" borderId="11" xfId="3" applyFont="1" applyFill="1" applyBorder="1" applyAlignment="1" applyProtection="1">
      <alignment horizontal="center" vertical="center" wrapText="1"/>
      <protection locked="0"/>
    </xf>
    <xf numFmtId="43" fontId="21" fillId="6" borderId="2" xfId="3" applyNumberFormat="1" applyFont="1" applyFill="1" applyBorder="1" applyAlignment="1" applyProtection="1">
      <alignment horizontal="center" vertical="center" wrapText="1"/>
      <protection locked="0"/>
    </xf>
    <xf numFmtId="43" fontId="21" fillId="6" borderId="10" xfId="3" applyNumberFormat="1" applyFont="1" applyFill="1" applyBorder="1" applyAlignment="1" applyProtection="1">
      <alignment horizontal="center" vertical="center" wrapText="1"/>
      <protection locked="0"/>
    </xf>
    <xf numFmtId="0" fontId="24" fillId="5" borderId="3" xfId="0" applyFont="1" applyFill="1" applyBorder="1" applyAlignment="1" applyProtection="1">
      <alignment horizontal="right" vertical="center"/>
      <protection locked="0"/>
    </xf>
    <xf numFmtId="0" fontId="7" fillId="3" borderId="6" xfId="2" applyFont="1" applyFill="1" applyBorder="1" applyAlignment="1" applyProtection="1">
      <alignment horizontal="center" vertical="center"/>
      <protection locked="0"/>
    </xf>
    <xf numFmtId="0" fontId="7" fillId="3" borderId="4" xfId="2" applyFont="1" applyFill="1" applyBorder="1" applyAlignment="1" applyProtection="1">
      <alignment horizontal="center" vertical="center"/>
      <protection locked="0"/>
    </xf>
    <xf numFmtId="0" fontId="7" fillId="3" borderId="3" xfId="2" applyFont="1" applyFill="1" applyBorder="1" applyAlignment="1" applyProtection="1">
      <alignment horizontal="center" vertical="center"/>
      <protection locked="0"/>
    </xf>
    <xf numFmtId="165" fontId="7" fillId="3" borderId="5" xfId="2" applyNumberFormat="1" applyFont="1" applyFill="1" applyBorder="1" applyAlignment="1" applyProtection="1">
      <alignment horizontal="center" vertical="center" wrapText="1"/>
      <protection locked="0"/>
    </xf>
    <xf numFmtId="0" fontId="7" fillId="3" borderId="6" xfId="2" applyFont="1" applyFill="1" applyBorder="1" applyAlignment="1" applyProtection="1">
      <alignment horizontal="center" vertical="center" wrapText="1"/>
      <protection locked="0"/>
    </xf>
    <xf numFmtId="0" fontId="7" fillId="3" borderId="3" xfId="2" applyFont="1" applyFill="1" applyBorder="1" applyAlignment="1" applyProtection="1">
      <alignment horizontal="center" vertical="center" wrapText="1"/>
      <protection locked="0"/>
    </xf>
    <xf numFmtId="0" fontId="7" fillId="3" borderId="4" xfId="2" applyFont="1" applyFill="1" applyBorder="1" applyAlignment="1" applyProtection="1">
      <alignment horizontal="center" vertical="center" wrapText="1"/>
      <protection locked="0"/>
    </xf>
    <xf numFmtId="14" fontId="7" fillId="3" borderId="5" xfId="2" applyNumberFormat="1" applyFont="1" applyFill="1" applyBorder="1" applyAlignment="1" applyProtection="1">
      <alignment horizontal="center" vertical="center" wrapText="1"/>
      <protection locked="0"/>
    </xf>
    <xf numFmtId="0" fontId="7" fillId="3" borderId="5" xfId="2" applyFont="1" applyFill="1" applyBorder="1" applyAlignment="1" applyProtection="1">
      <alignment horizontal="center" vertical="center" wrapText="1"/>
      <protection locked="0"/>
    </xf>
    <xf numFmtId="0" fontId="8" fillId="3" borderId="6" xfId="2" applyFont="1" applyFill="1" applyBorder="1" applyAlignment="1" applyProtection="1">
      <alignment horizontal="center" vertical="center"/>
      <protection locked="0"/>
    </xf>
    <xf numFmtId="0" fontId="8" fillId="3" borderId="3" xfId="2" applyFont="1" applyFill="1" applyBorder="1" applyAlignment="1" applyProtection="1">
      <alignment horizontal="center" vertical="center"/>
      <protection locked="0"/>
    </xf>
    <xf numFmtId="0" fontId="8" fillId="3" borderId="4" xfId="2" applyFont="1" applyFill="1" applyBorder="1" applyAlignment="1" applyProtection="1">
      <alignment horizontal="center" vertical="center"/>
      <protection locked="0"/>
    </xf>
    <xf numFmtId="0" fontId="8" fillId="3" borderId="5" xfId="2" applyFont="1" applyFill="1" applyBorder="1" applyAlignment="1" applyProtection="1">
      <alignment horizontal="center" vertical="center" wrapText="1"/>
      <protection locked="0"/>
    </xf>
    <xf numFmtId="0" fontId="8" fillId="3" borderId="6" xfId="2" applyFont="1" applyFill="1" applyBorder="1" applyAlignment="1" applyProtection="1">
      <alignment horizontal="center" vertical="center" wrapText="1"/>
      <protection locked="0"/>
    </xf>
    <xf numFmtId="0" fontId="8" fillId="3" borderId="3" xfId="2" applyFont="1" applyFill="1" applyBorder="1" applyAlignment="1" applyProtection="1">
      <alignment horizontal="center" vertical="center" wrapText="1"/>
      <protection locked="0"/>
    </xf>
    <xf numFmtId="0" fontId="8" fillId="3" borderId="4" xfId="2" applyFont="1" applyFill="1" applyBorder="1" applyAlignment="1" applyProtection="1">
      <alignment horizontal="center" vertical="center" wrapText="1"/>
      <protection locked="0"/>
    </xf>
    <xf numFmtId="0" fontId="8" fillId="0" borderId="8" xfId="2" applyFont="1" applyBorder="1" applyAlignment="1">
      <alignment horizontal="center" vertical="center" wrapText="1"/>
    </xf>
    <xf numFmtId="0" fontId="8" fillId="0" borderId="0" xfId="2" applyFont="1" applyAlignment="1">
      <alignment horizontal="center" vertical="center" wrapText="1"/>
    </xf>
    <xf numFmtId="0" fontId="8" fillId="0" borderId="9" xfId="2" applyFont="1" applyBorder="1" applyAlignment="1">
      <alignment horizontal="center" vertical="center" wrapText="1"/>
    </xf>
    <xf numFmtId="0" fontId="8" fillId="0" borderId="10" xfId="2" applyFont="1" applyBorder="1" applyAlignment="1">
      <alignment horizontal="center" vertical="center" wrapText="1"/>
    </xf>
    <xf numFmtId="0" fontId="8" fillId="0" borderId="11" xfId="2" applyFont="1" applyBorder="1" applyAlignment="1">
      <alignment horizontal="center" vertical="center" wrapText="1"/>
    </xf>
    <xf numFmtId="0" fontId="8" fillId="0" borderId="12" xfId="2" applyFont="1" applyBorder="1" applyAlignment="1">
      <alignment horizontal="center" vertical="center" wrapText="1"/>
    </xf>
    <xf numFmtId="0" fontId="3" fillId="3" borderId="2" xfId="4" applyFont="1" applyFill="1" applyBorder="1" applyAlignment="1">
      <alignment horizontal="center" vertical="center"/>
    </xf>
    <xf numFmtId="0" fontId="3" fillId="3" borderId="7" xfId="4" applyFont="1" applyFill="1" applyBorder="1" applyAlignment="1">
      <alignment horizontal="center" vertical="center"/>
    </xf>
    <xf numFmtId="0" fontId="3" fillId="3" borderId="1" xfId="4" applyFont="1" applyFill="1" applyBorder="1" applyAlignment="1">
      <alignment horizontal="center" vertical="center"/>
    </xf>
    <xf numFmtId="0" fontId="3" fillId="3" borderId="8" xfId="4" applyFont="1" applyFill="1" applyBorder="1" applyAlignment="1">
      <alignment horizontal="center" vertical="center"/>
    </xf>
    <xf numFmtId="0" fontId="3" fillId="3" borderId="0" xfId="4" applyFont="1" applyFill="1" applyAlignment="1">
      <alignment horizontal="center" vertical="center"/>
    </xf>
    <xf numFmtId="0" fontId="3" fillId="3" borderId="9" xfId="4" applyFont="1" applyFill="1" applyBorder="1" applyAlignment="1">
      <alignment horizontal="center" vertical="center"/>
    </xf>
    <xf numFmtId="0" fontId="3" fillId="3" borderId="5" xfId="4" applyFont="1" applyFill="1" applyBorder="1" applyAlignment="1">
      <alignment horizontal="center" vertical="center"/>
    </xf>
    <xf numFmtId="0" fontId="3" fillId="3" borderId="10" xfId="4" applyFont="1" applyFill="1" applyBorder="1" applyAlignment="1">
      <alignment horizontal="center" vertical="center"/>
    </xf>
    <xf numFmtId="0" fontId="3" fillId="3" borderId="11" xfId="4" applyFont="1" applyFill="1" applyBorder="1" applyAlignment="1">
      <alignment horizontal="center" vertical="center"/>
    </xf>
    <xf numFmtId="0" fontId="3" fillId="3" borderId="12" xfId="4" applyFont="1" applyFill="1" applyBorder="1" applyAlignment="1">
      <alignment horizontal="center" vertical="center"/>
    </xf>
    <xf numFmtId="0" fontId="7" fillId="3" borderId="0" xfId="2" applyFont="1" applyFill="1" applyAlignment="1">
      <alignment horizontal="left" vertical="top" wrapText="1"/>
    </xf>
    <xf numFmtId="0" fontId="7" fillId="3" borderId="9" xfId="2" applyFont="1" applyFill="1" applyBorder="1" applyAlignment="1">
      <alignment horizontal="left" vertical="top" wrapText="1"/>
    </xf>
    <xf numFmtId="0" fontId="2" fillId="0" borderId="2" xfId="2" applyFont="1" applyBorder="1" applyAlignment="1">
      <alignment horizontal="center" vertical="center"/>
    </xf>
    <xf numFmtId="0" fontId="2" fillId="0" borderId="7" xfId="2" applyFont="1" applyBorder="1" applyAlignment="1">
      <alignment horizontal="center" vertical="center"/>
    </xf>
    <xf numFmtId="0" fontId="2" fillId="0" borderId="1" xfId="2" applyFont="1" applyBorder="1" applyAlignment="1">
      <alignment horizontal="center" vertical="center"/>
    </xf>
    <xf numFmtId="0" fontId="2" fillId="0" borderId="10" xfId="2" applyFont="1" applyBorder="1" applyAlignment="1">
      <alignment horizontal="center" vertical="center"/>
    </xf>
    <xf numFmtId="0" fontId="2" fillId="0" borderId="11" xfId="2" applyFont="1" applyBorder="1" applyAlignment="1">
      <alignment horizontal="center" vertical="center"/>
    </xf>
    <xf numFmtId="0" fontId="2" fillId="0" borderId="12" xfId="2" applyFont="1" applyBorder="1" applyAlignment="1">
      <alignment horizontal="center" vertical="center"/>
    </xf>
    <xf numFmtId="0" fontId="8" fillId="0" borderId="10" xfId="2" applyFont="1" applyBorder="1" applyAlignment="1">
      <alignment horizontal="center" vertical="center"/>
    </xf>
    <xf numFmtId="0" fontId="8" fillId="0" borderId="11" xfId="2" applyFont="1" applyBorder="1" applyAlignment="1">
      <alignment horizontal="center" vertical="center"/>
    </xf>
    <xf numFmtId="0" fontId="8" fillId="0" borderId="12" xfId="2" applyFont="1" applyBorder="1" applyAlignment="1">
      <alignment horizontal="center" vertical="center"/>
    </xf>
    <xf numFmtId="14" fontId="8" fillId="0" borderId="10" xfId="2" applyNumberFormat="1" applyFont="1" applyBorder="1" applyAlignment="1">
      <alignment horizontal="center" vertical="center"/>
    </xf>
    <xf numFmtId="14" fontId="8" fillId="0" borderId="11" xfId="2" applyNumberFormat="1" applyFont="1" applyBorder="1" applyAlignment="1">
      <alignment horizontal="center" vertical="center"/>
    </xf>
    <xf numFmtId="14" fontId="8" fillId="0" borderId="12" xfId="2" applyNumberFormat="1" applyFont="1" applyBorder="1" applyAlignment="1">
      <alignment horizontal="center" vertical="center"/>
    </xf>
    <xf numFmtId="0" fontId="15" fillId="3" borderId="2" xfId="2" applyFont="1" applyFill="1" applyBorder="1" applyAlignment="1">
      <alignment horizontal="center" vertical="center"/>
    </xf>
    <xf numFmtId="0" fontId="15" fillId="3" borderId="7" xfId="2" applyFont="1" applyFill="1" applyBorder="1" applyAlignment="1">
      <alignment horizontal="center" vertical="center"/>
    </xf>
    <xf numFmtId="0" fontId="15" fillId="3" borderId="1" xfId="2" applyFont="1" applyFill="1" applyBorder="1" applyAlignment="1">
      <alignment horizontal="center" vertical="center"/>
    </xf>
    <xf numFmtId="0" fontId="8" fillId="0" borderId="11" xfId="2" quotePrefix="1" applyFont="1" applyBorder="1" applyAlignment="1">
      <alignment horizontal="center" vertical="center"/>
    </xf>
    <xf numFmtId="0" fontId="5" fillId="3" borderId="2" xfId="2" applyFont="1" applyFill="1" applyBorder="1" applyAlignment="1">
      <alignment horizontal="left" vertical="center" wrapText="1"/>
    </xf>
    <xf numFmtId="0" fontId="5" fillId="3" borderId="7" xfId="2" applyFont="1" applyFill="1" applyBorder="1" applyAlignment="1">
      <alignment horizontal="left" vertical="center" wrapText="1"/>
    </xf>
    <xf numFmtId="0" fontId="5" fillId="3" borderId="1" xfId="2" applyFont="1" applyFill="1" applyBorder="1" applyAlignment="1">
      <alignment horizontal="left" vertical="center" wrapText="1"/>
    </xf>
    <xf numFmtId="0" fontId="5" fillId="3" borderId="8" xfId="2" applyFont="1" applyFill="1" applyBorder="1" applyAlignment="1">
      <alignment horizontal="left" vertical="center" wrapText="1"/>
    </xf>
    <xf numFmtId="0" fontId="5" fillId="3" borderId="0" xfId="2" applyFont="1" applyFill="1" applyAlignment="1">
      <alignment horizontal="left" vertical="center" wrapText="1"/>
    </xf>
    <xf numFmtId="0" fontId="5" fillId="3" borderId="9" xfId="2" applyFont="1" applyFill="1" applyBorder="1" applyAlignment="1">
      <alignment horizontal="left" vertical="center" wrapText="1"/>
    </xf>
    <xf numFmtId="0" fontId="5" fillId="3" borderId="2" xfId="2" applyFont="1" applyFill="1" applyBorder="1" applyAlignment="1">
      <alignment horizontal="left" vertical="center"/>
    </xf>
    <xf numFmtId="0" fontId="5" fillId="3" borderId="7" xfId="2" applyFont="1" applyFill="1" applyBorder="1" applyAlignment="1">
      <alignment horizontal="left" vertical="center"/>
    </xf>
    <xf numFmtId="0" fontId="5" fillId="3" borderId="1" xfId="2" applyFont="1" applyFill="1" applyBorder="1" applyAlignment="1">
      <alignment horizontal="left" vertical="center"/>
    </xf>
    <xf numFmtId="0" fontId="5" fillId="3" borderId="8" xfId="2" applyFont="1" applyFill="1" applyBorder="1" applyAlignment="1">
      <alignment horizontal="left" vertical="center"/>
    </xf>
    <xf numFmtId="0" fontId="5" fillId="3" borderId="0" xfId="2" applyFont="1" applyFill="1" applyAlignment="1">
      <alignment horizontal="left" vertical="center"/>
    </xf>
    <xf numFmtId="0" fontId="5" fillId="3" borderId="9" xfId="2" applyFont="1" applyFill="1" applyBorder="1" applyAlignment="1">
      <alignment horizontal="left" vertical="center"/>
    </xf>
    <xf numFmtId="0" fontId="5" fillId="3" borderId="2" xfId="2" applyFont="1" applyFill="1" applyBorder="1" applyAlignment="1">
      <alignment horizontal="center" vertical="center" wrapText="1"/>
    </xf>
    <xf numFmtId="0" fontId="5" fillId="3" borderId="7" xfId="2" applyFont="1" applyFill="1" applyBorder="1" applyAlignment="1">
      <alignment horizontal="center" vertical="center" wrapText="1"/>
    </xf>
    <xf numFmtId="0" fontId="5" fillId="3" borderId="1" xfId="2" applyFont="1" applyFill="1" applyBorder="1" applyAlignment="1">
      <alignment horizontal="center" vertical="center" wrapText="1"/>
    </xf>
    <xf numFmtId="0" fontId="5" fillId="3" borderId="8" xfId="2" applyFont="1" applyFill="1" applyBorder="1" applyAlignment="1">
      <alignment horizontal="center" vertical="center" wrapText="1"/>
    </xf>
    <xf numFmtId="0" fontId="5" fillId="3" borderId="0" xfId="2" applyFont="1" applyFill="1" applyAlignment="1">
      <alignment horizontal="center" vertical="center" wrapText="1"/>
    </xf>
    <xf numFmtId="0" fontId="5" fillId="3" borderId="9" xfId="2" applyFont="1" applyFill="1" applyBorder="1" applyAlignment="1">
      <alignment horizontal="center" vertical="center" wrapText="1"/>
    </xf>
    <xf numFmtId="0" fontId="29" fillId="7" borderId="6" xfId="12" applyFont="1" applyBorder="1" applyAlignment="1">
      <alignment horizontal="center" vertical="center"/>
    </xf>
    <xf numFmtId="0" fontId="29" fillId="7" borderId="3" xfId="12" applyFont="1" applyBorder="1" applyAlignment="1">
      <alignment horizontal="center" vertical="center"/>
    </xf>
    <xf numFmtId="0" fontId="29" fillId="7" borderId="4" xfId="12" applyFont="1" applyBorder="1" applyAlignment="1">
      <alignment horizontal="center" vertical="center"/>
    </xf>
    <xf numFmtId="0" fontId="28" fillId="7" borderId="17" xfId="12" applyFont="1" applyBorder="1" applyAlignment="1">
      <alignment horizontal="center" vertical="center"/>
    </xf>
    <xf numFmtId="0" fontId="28" fillId="7" borderId="18" xfId="12" applyFont="1" applyBorder="1" applyAlignment="1">
      <alignment horizontal="center" vertical="center"/>
    </xf>
    <xf numFmtId="0" fontId="28" fillId="7" borderId="19" xfId="12" applyFont="1" applyBorder="1" applyAlignment="1">
      <alignment horizontal="center" vertical="center"/>
    </xf>
    <xf numFmtId="1" fontId="11" fillId="0" borderId="5" xfId="3" quotePrefix="1" applyNumberFormat="1" applyFont="1" applyFill="1" applyBorder="1" applyAlignment="1" applyProtection="1">
      <alignment horizontal="center" vertical="center"/>
      <protection locked="0"/>
    </xf>
    <xf numFmtId="1" fontId="11" fillId="0" borderId="4" xfId="3" quotePrefix="1" applyNumberFormat="1" applyFont="1" applyFill="1" applyBorder="1" applyAlignment="1" applyProtection="1">
      <alignment horizontal="center" vertical="center"/>
      <protection locked="0"/>
    </xf>
    <xf numFmtId="0" fontId="11" fillId="0" borderId="13" xfId="0" applyFont="1" applyFill="1" applyBorder="1" applyAlignment="1">
      <alignment horizontal="center" vertical="center" wrapText="1"/>
    </xf>
    <xf numFmtId="49" fontId="11" fillId="0" borderId="6" xfId="3" applyNumberFormat="1" applyFont="1" applyFill="1" applyBorder="1" applyAlignment="1" applyProtection="1">
      <alignment horizontal="left" vertical="center" wrapText="1"/>
      <protection locked="0"/>
    </xf>
    <xf numFmtId="49" fontId="11" fillId="0" borderId="4" xfId="3" applyNumberFormat="1" applyFont="1" applyFill="1" applyBorder="1" applyAlignment="1" applyProtection="1">
      <alignment horizontal="left" vertical="center" wrapText="1"/>
      <protection locked="0"/>
    </xf>
    <xf numFmtId="164" fontId="11" fillId="0" borderId="5" xfId="3" applyNumberFormat="1" applyFont="1" applyFill="1" applyBorder="1" applyAlignment="1" applyProtection="1">
      <alignment horizontal="center" vertical="center"/>
      <protection locked="0"/>
    </xf>
    <xf numFmtId="0" fontId="11" fillId="0" borderId="3" xfId="10" applyFont="1" applyFill="1" applyBorder="1" applyAlignment="1">
      <alignment horizontal="center" vertical="center" wrapText="1"/>
    </xf>
    <xf numFmtId="4" fontId="11" fillId="0" borderId="5" xfId="3" applyNumberFormat="1" applyFont="1" applyFill="1" applyBorder="1" applyAlignment="1" applyProtection="1">
      <alignment horizontal="center" vertical="center" wrapText="1"/>
      <protection locked="0"/>
    </xf>
    <xf numFmtId="168" fontId="11" fillId="0" borderId="5" xfId="3" applyNumberFormat="1" applyFont="1" applyFill="1" applyBorder="1" applyAlignment="1" applyProtection="1">
      <alignment vertical="center" wrapText="1"/>
      <protection locked="0"/>
    </xf>
    <xf numFmtId="168" fontId="11" fillId="0" borderId="5" xfId="3" applyNumberFormat="1" applyFont="1" applyFill="1" applyBorder="1" applyAlignment="1" applyProtection="1">
      <alignment horizontal="center" vertical="center" wrapText="1"/>
      <protection locked="0"/>
    </xf>
    <xf numFmtId="166" fontId="11" fillId="0" borderId="5" xfId="3" applyNumberFormat="1" applyFont="1" applyFill="1" applyBorder="1" applyAlignment="1" applyProtection="1">
      <alignment horizontal="center" vertical="center" wrapText="1"/>
      <protection locked="0"/>
    </xf>
    <xf numFmtId="0" fontId="11" fillId="0" borderId="5" xfId="0" applyFont="1" applyFill="1" applyBorder="1" applyAlignment="1">
      <alignment horizontal="center" vertical="center" wrapText="1"/>
    </xf>
    <xf numFmtId="49" fontId="11" fillId="0" borderId="5" xfId="0" applyNumberFormat="1" applyFont="1" applyFill="1" applyBorder="1" applyAlignment="1">
      <alignment horizontal="center" vertical="center"/>
    </xf>
    <xf numFmtId="49" fontId="11" fillId="0" borderId="6" xfId="3" applyNumberFormat="1" applyFont="1" applyFill="1" applyBorder="1" applyAlignment="1">
      <alignment horizontal="left" vertical="center" wrapText="1"/>
    </xf>
    <xf numFmtId="49" fontId="11" fillId="0" borderId="4" xfId="3" applyNumberFormat="1" applyFont="1" applyFill="1" applyBorder="1" applyAlignment="1">
      <alignment horizontal="left" vertical="center" wrapText="1"/>
    </xf>
    <xf numFmtId="164" fontId="11" fillId="0" borderId="5" xfId="3" applyNumberFormat="1" applyFont="1" applyFill="1" applyBorder="1" applyAlignment="1">
      <alignment horizontal="center" vertical="center" wrapText="1"/>
    </xf>
    <xf numFmtId="4" fontId="11" fillId="0" borderId="5" xfId="3" applyNumberFormat="1" applyFont="1" applyFill="1" applyBorder="1" applyAlignment="1">
      <alignment horizontal="center" vertical="center" wrapText="1"/>
    </xf>
    <xf numFmtId="170" fontId="11" fillId="0" borderId="5" xfId="25" applyNumberFormat="1" applyFont="1" applyFill="1" applyBorder="1" applyAlignment="1">
      <alignment horizontal="center" vertical="center" wrapText="1"/>
    </xf>
    <xf numFmtId="0" fontId="11" fillId="0" borderId="5" xfId="10" applyFont="1" applyFill="1" applyBorder="1" applyAlignment="1">
      <alignment horizontal="center" vertical="center" wrapText="1"/>
    </xf>
    <xf numFmtId="1" fontId="11" fillId="0" borderId="5" xfId="18" quotePrefix="1" applyNumberFormat="1" applyFont="1" applyFill="1" applyBorder="1" applyAlignment="1">
      <alignment horizontal="center" vertical="center" wrapText="1"/>
    </xf>
  </cellXfs>
  <cellStyles count="26">
    <cellStyle name="20% - Ênfase3" xfId="15" builtinId="38"/>
    <cellStyle name="20% - Ênfase5" xfId="16" builtinId="46"/>
    <cellStyle name="40% - Ênfase6" xfId="17" builtinId="51"/>
    <cellStyle name="Cálculo" xfId="12" builtinId="22"/>
    <cellStyle name="Moeda" xfId="24" builtinId="4"/>
    <cellStyle name="Moeda 4" xfId="6" xr:uid="{00000000-0005-0000-0000-000000000000}"/>
    <cellStyle name="Normal" xfId="0" builtinId="0"/>
    <cellStyle name="Normal 12" xfId="20" xr:uid="{0989932C-EA69-4E4D-8DC6-9055D241EF0A}"/>
    <cellStyle name="Normal 13" xfId="25" xr:uid="{14CD4972-26E5-469D-9BEA-1CF426E25560}"/>
    <cellStyle name="Normal 2" xfId="3" xr:uid="{00000000-0005-0000-0000-000002000000}"/>
    <cellStyle name="Normal 2 2" xfId="18" xr:uid="{EF64FA4B-3929-4514-82C6-4885A9D8FDA4}"/>
    <cellStyle name="Normal 2 3" xfId="8" xr:uid="{00000000-0005-0000-0000-000003000000}"/>
    <cellStyle name="Normal 2 4" xfId="21" xr:uid="{B89C96F5-71CE-4215-BA6A-39E33B71B466}"/>
    <cellStyle name="Normal 3" xfId="2" xr:uid="{00000000-0005-0000-0000-000004000000}"/>
    <cellStyle name="Normal 3 2" xfId="4" xr:uid="{00000000-0005-0000-0000-000005000000}"/>
    <cellStyle name="Normal 4" xfId="1" xr:uid="{00000000-0005-0000-0000-000006000000}"/>
    <cellStyle name="Normal 4 2" xfId="22" xr:uid="{4BB93DC4-5E5D-4272-ACBD-9EB9E17B61E3}"/>
    <cellStyle name="Normal 4 3" xfId="23" xr:uid="{5C1B326A-4C70-4913-ACA7-703BB7E1B87B}"/>
    <cellStyle name="Normal 4 3 6" xfId="5" xr:uid="{00000000-0005-0000-0000-000007000000}"/>
    <cellStyle name="Normal 9" xfId="19" xr:uid="{B7811805-0BDF-4E67-A13D-A362283DC1C6}"/>
    <cellStyle name="Normal_Plan1" xfId="10" xr:uid="{E8EE7664-38CD-41AE-9C3D-1B66E6E904A4}"/>
    <cellStyle name="Porcentagem" xfId="11" builtinId="5"/>
    <cellStyle name="Vírgula 2" xfId="7" xr:uid="{00000000-0005-0000-0000-000008000000}"/>
    <cellStyle name="Vírgula 2 2" xfId="9" xr:uid="{00000000-0005-0000-0000-000009000000}"/>
    <cellStyle name="Vírgula 2 2 2" xfId="14" xr:uid="{FDE2AD9A-5F2F-45FC-8A2C-3E798D66530E}"/>
    <cellStyle name="Vírgula 2 3" xfId="13" xr:uid="{0B099DC6-E6EE-4F76-BF1F-B20595217D17}"/>
  </cellStyles>
  <dxfs count="20">
    <dxf>
      <fill>
        <patternFill>
          <bgColor theme="9" tint="-0.24994659260841701"/>
        </patternFill>
      </fill>
    </dxf>
    <dxf>
      <fill>
        <patternFill>
          <bgColor theme="6" tint="0.39994506668294322"/>
        </patternFill>
      </fill>
    </dxf>
    <dxf>
      <fill>
        <patternFill>
          <bgColor theme="8" tint="0.39994506668294322"/>
        </patternFill>
      </fill>
    </dxf>
    <dxf>
      <fill>
        <patternFill>
          <bgColor theme="8" tint="0.39994506668294322"/>
        </patternFill>
      </fill>
    </dxf>
    <dxf>
      <fill>
        <patternFill>
          <bgColor theme="7" tint="0.59996337778862885"/>
        </patternFill>
      </fill>
    </dxf>
    <dxf>
      <fill>
        <patternFill>
          <bgColor theme="6" tint="0.39994506668294322"/>
        </patternFill>
      </fill>
    </dxf>
    <dxf>
      <fill>
        <patternFill>
          <bgColor theme="2" tint="-0.24994659260841701"/>
        </patternFill>
      </fill>
    </dxf>
    <dxf>
      <fill>
        <patternFill>
          <bgColor rgb="FFFF0000"/>
        </patternFill>
      </fill>
    </dxf>
    <dxf>
      <fill>
        <patternFill>
          <bgColor theme="9" tint="-0.24994659260841701"/>
        </patternFill>
      </fill>
    </dxf>
    <dxf>
      <fill>
        <patternFill>
          <bgColor rgb="FFFFFF00"/>
        </patternFill>
      </fill>
    </dxf>
    <dxf>
      <fill>
        <patternFill>
          <bgColor rgb="FFFF7C80"/>
        </patternFill>
      </fill>
    </dxf>
    <dxf>
      <fill>
        <patternFill>
          <bgColor theme="0" tint="-0.24994659260841701"/>
        </patternFill>
      </fill>
    </dxf>
    <dxf>
      <fill>
        <patternFill>
          <bgColor theme="5" tint="0.59996337778862885"/>
        </patternFill>
      </fill>
    </dxf>
    <dxf>
      <font>
        <b val="0"/>
        <i val="0"/>
        <strike val="0"/>
        <condense val="0"/>
        <extend val="0"/>
        <outline val="0"/>
        <shadow val="0"/>
        <u val="none"/>
        <vertAlign val="baseline"/>
        <sz val="11"/>
        <color theme="1"/>
        <name val="Calibri"/>
        <family val="2"/>
        <scheme val="minor"/>
      </font>
      <numFmt numFmtId="14" formatCode="0.00%"/>
      <alignment vertical="center" textRotation="0" indent="0" justifyLastLine="0" shrinkToFit="0" readingOrder="0"/>
    </dxf>
    <dxf>
      <font>
        <b val="0"/>
        <i val="0"/>
        <strike val="0"/>
        <condense val="0"/>
        <extend val="0"/>
        <outline val="0"/>
        <shadow val="0"/>
        <u val="none"/>
        <vertAlign val="baseline"/>
        <sz val="11"/>
        <color theme="1"/>
        <name val="Calibri"/>
        <family val="2"/>
        <scheme val="minor"/>
      </font>
      <numFmt numFmtId="14" formatCode="0.00%"/>
      <alignment vertical="center" textRotation="0" indent="0" justifyLastLine="0" shrinkToFit="0" readingOrder="0"/>
    </dxf>
    <dxf>
      <font>
        <b val="0"/>
        <i val="0"/>
        <strike val="0"/>
        <condense val="0"/>
        <extend val="0"/>
        <outline val="0"/>
        <shadow val="0"/>
        <u val="none"/>
        <vertAlign val="baseline"/>
        <sz val="11"/>
        <color theme="1"/>
        <name val="Calibri"/>
        <family val="2"/>
        <scheme val="minor"/>
      </font>
      <alignment vertical="center" textRotation="0" indent="0" justifyLastLine="0" shrinkToFit="0" readingOrder="0"/>
    </dxf>
    <dxf>
      <alignment horizontal="center" vertical="center" textRotation="0" wrapText="0" indent="0" justifyLastLine="0" shrinkToFit="0" readingOrder="0"/>
    </dxf>
    <dxf>
      <alignment vertical="center" textRotation="0" indent="0" justifyLastLine="0" shrinkToFit="0" readingOrder="0"/>
    </dxf>
    <dxf>
      <alignment horizontal="center" vertical="center" textRotation="0" wrapText="1" indent="0" justifyLastLine="0" shrinkToFit="0" readingOrder="0"/>
    </dxf>
    <dxf>
      <fill>
        <patternFill patternType="none">
          <fgColor indexed="64"/>
          <bgColor indexed="65"/>
        </patternFill>
      </fill>
    </dxf>
  </dxfs>
  <tableStyles count="0" defaultTableStyle="TableStyleMedium2" defaultPivotStyle="PivotStyleLight16"/>
  <colors>
    <mruColors>
      <color rgb="FFFF0066"/>
      <color rgb="FFFF7C80"/>
      <color rgb="FFD60093"/>
      <color rgb="FF16BAAA"/>
      <color rgb="FF4AF8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sharedStrings" Target="sharedStrings.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pt-BR"/>
              <a:t>Curva ABC</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pt-BR"/>
        </a:p>
      </c:txPr>
    </c:title>
    <c:autoTitleDeleted val="0"/>
    <c:plotArea>
      <c:layout/>
      <c:barChart>
        <c:barDir val="col"/>
        <c:grouping val="clustered"/>
        <c:varyColors val="0"/>
        <c:ser>
          <c:idx val="0"/>
          <c:order val="0"/>
          <c:tx>
            <c:strRef>
              <c:f>'Curva ABC'!$A$16</c:f>
              <c:strCache>
                <c:ptCount val="1"/>
                <c:pt idx="0">
                  <c:v>Item</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f>'Curva ABC'!$B$17:$B$221</c:f>
              <c:strCache>
                <c:ptCount val="205"/>
                <c:pt idx="0">
                  <c:v>LINHA DE CO² COMPOSTA POR TUBO DE AÇO INOX SEM COSTURA TREFILADO ASTM A269 OD EXTREMIDADE PONTA LISA ACABAMENTO SANITÁRIO , ASTM F1387 COM ACESSÓRIO DE UNIÃO, CURVAS E "T"S; VÁLVULA ESFERA 02 VIAS ASTM A276 GR TP316L SÉRIE 40G; VÁLVULA AGULHA ASTM A276 GR </c:v>
                </c:pt>
                <c:pt idx="1">
                  <c:v>DIVISÓRIA BRANCA PADRÃO SALA LIMPA FABRICADA COM NÚCLEO EM POLIISOCIANURATO (PIR) INJETADO COM RETARDANTE A CHAMA, REVESTIDAS COM CHAPAS DE AÇO GALVANIZADO COM PINTURA EPÓXI EM PROCESSO CONTÍNUO COM ESPESSURA 0,65 MM, COR BRANCO RAL9003 EM AMBAS AS FACES, </c:v>
                </c:pt>
                <c:pt idx="2">
                  <c:v>ENGENHEIRO CIVIL DE OBRA JUNIOR COM ENCARGOS COMPLEMENTARES</c:v>
                </c:pt>
                <c:pt idx="3">
                  <c:v>Fornecimento e instalação de coifa de exaustão padrão laboratorial com caixa para  filtro tipo BIBO ( BEG IN BEG OUT) , filtros tipo “F9” e “H14” e exaustor a prova de explosão</c:v>
                </c:pt>
                <c:pt idx="4">
                  <c:v>TÉCNICO EM SEGURANÇA DO TRABALHO COM ENCARGOS COMPLEMENTARES</c:v>
                </c:pt>
                <c:pt idx="5">
                  <c:v>FORRO AUTOPORTANTE SERÃO FABRICADAS COM NÚCLEO EM POLIISOCIANURATO (PIR) INJETADO COM RETARDANTE A CHAMA, COM UMA FACE REVESTIDA COM CHAPA DE AÇO INOX ESCOVADO COM ESPESSURA 0,70 MM E OUTRA FACE COM CHAPA DE AÇO GALVANIZADO COM PINTURA EPÓXI EM PROCESSO CO</c:v>
                </c:pt>
                <c:pt idx="6">
                  <c:v>CANTEIRO DE OBRA - MOBILIZAÇÃO, DESMOBILIZAÇÃO E ADMINISTRAÇÃO OBRA DE MEDIO PORTE</c:v>
                </c:pt>
                <c:pt idx="7">
                  <c:v>Condensador para sistema VRF de ar condicionado, capacidade até 6 TR</c:v>
                </c:pt>
                <c:pt idx="8">
                  <c:v>Condensador para sistema VRF de ar condicionado, capacidade até 6 TR</c:v>
                </c:pt>
                <c:pt idx="9">
                  <c:v>PT 1001 A - PASS THROUGH DUPLO ATIVO EM AÇO INOX INTERNO E EXTERNO (CONSIDERAR REVESTIMENTO EM INOX NA ALTURA TOTAL DO PÉ DIREITO DA ÁREA), COM NÚCLEO EM PIR, PORTAS PARA MANUTENÇÃO COM CHAVE, 02 PORTAS COM VISORES EM VIDRO DUPLO CRISTAL 4MM, PUXADORES TIP</c:v>
                </c:pt>
                <c:pt idx="10">
                  <c:v>Evaporador para sistema VRF de ar condicionado, tipo cassete, capacidade de 1 TR</c:v>
                </c:pt>
                <c:pt idx="11">
                  <c:v>Evaporador para sistema VRF de ar condicionado, tipo cassete, capacidade de 1 TR</c:v>
                </c:pt>
                <c:pt idx="12">
                  <c:v>DIVISÓRIA BRANCA PADRÃO SALA LIMPA FABRICADA COM NÚCLEO EM POLIISOCIANURATO (PIR) INJETADO COM RETARDANTE A CHAMA, REVESTIDAS COM CHAPAS DE AÇO GALVANIZADO COM PINTURA EPÓXI EM PROCESSO CONTÍNUO COM ESPESSURA 0,65 MM, COR BRANCO RAL9003 EM AMBAS AS FACES, </c:v>
                </c:pt>
                <c:pt idx="13">
                  <c:v>Epóxi em massa, inclusive preparo</c:v>
                </c:pt>
                <c:pt idx="14">
                  <c:v>EPÓXI, QC 3 PHARMA EPU OU EQUIVALENTE TÉCNICO. CAMADA MONOLÍTICA À BASE DE RESINA EPÓXI COM 4MM DE ESPESSURA E ACABAMENTO EM QUARTZO COLORIDO POLICROMÁTICO E SELADO POR RESINA TRASNLÚCIDA DE ALTA TRANSPARENCIA EM 3 CAMADAS. (2 EM RESINA EPÓXI E 1 FINAL EM </c:v>
                </c:pt>
                <c:pt idx="15">
                  <c:v>EPÓXI, QC 3 PHARMA EPU OU EQUIVALENTE TÉCNICO. CAMADA MONOLÍTICA À BASE DE RESINA EPÓXI COM 4MM DE ESPESSURA E ACABAMENTO EM QUARTZO COLORIDO POLICROMÁTICO E SELADO POR RESINA TRASNLÚCIDA DE ALTA TRANSPARENCIA EM 3 CAMADAS. (2 EM RESINA EPÓXI E 1 FINAL EM </c:v>
                </c:pt>
                <c:pt idx="16">
                  <c:v>Armário/gabinete embutido em MDF sob medida, revestido em laminado melamínico, com portas e prateleiras</c:v>
                </c:pt>
                <c:pt idx="17">
                  <c:v>Epóxi em massa, inclusive preparo</c:v>
                </c:pt>
                <c:pt idx="18">
                  <c:v>Epóxi em massa, inclusive preparo</c:v>
                </c:pt>
                <c:pt idx="19">
                  <c:v>CANTO SANITÁRIO EM ALUMINIO ANODIZADO 50 mm .</c:v>
                </c:pt>
                <c:pt idx="20">
                  <c:v>Armário/gabinete embutido em MDF sob medida, revestido em laminado melamínico, com portas e prateleiras</c:v>
                </c:pt>
                <c:pt idx="21">
                  <c:v>EPÓXI, QC 3 PHARMA EPU OU EQUIVALENTE TÉCNICO. CAMADA MONOLÍTICA À BASE DE RESINA EPÓXI COM 4MM DE ESPESSURA E ACABAMENTO EM QUARTZO COLORIDO POLICROMÁTICO E SELADO POR RESINA TRASNLÚCIDA DE ALTA TRANSPARENCIA EM 3 CAMADAS. (2 EM RESINA EPÓXI E 1 FINAL EM </c:v>
                </c:pt>
                <c:pt idx="22">
                  <c:v>P - PORTA DE ABRIR PADRÃO SALA LIMPA EM CHAPA PRÉ PINTADA COM NÚCLEO EM PIR, COR BRANCO RAL 9003. SEM VISOR,  COM PUXADOR EM AÇO INOX LIXADO, FECHADURA ELETROMAGNÉTICA E IMÃ NEODIMEO, MOLA AÉREA DORMA EM INOX OU EQUIVALENTE TÉCNICO. SISTEMA DE VEDAÇÃO C/ R</c:v>
                </c:pt>
                <c:pt idx="23">
                  <c:v>P - PORTA DE ABRIR PADRÃO SALA LIMPA EM CHAPA PRÉ PINTADA COM NÚCLEO EM PIR, COR BRANCO RAL 9003. COM VISOR,  COM PUXADOR EM AÇO INOX LIXADO, FECHADURA ELETROMAGNÉTICA E IMÃ NEODIMEO, MOLA AÉREA DORMA EM INOX OU EQUIVALENTE TÉCNICO. SISTEMA DE VEDAÇÃO C/ R</c:v>
                </c:pt>
                <c:pt idx="24">
                  <c:v>P - PORTA DE ABRIR PADRÃO SALA LIMPA EM CHAPA PRÉ PINTADA COM NÚCLEO EM PIR, COR BRANCO RAL 9003. SEM VISOR,  COM PUXADOR EM AÇO INOX LIXADO, FECHADURA ELETROMAGNÉTICA E IMÃ NEODIMEO, MOLA AÉREA DORMA EM INOX OU EQUIVALENTE TÉCNICO. SISTEMA DE VEDAÇÃO C/ R</c:v>
                </c:pt>
                <c:pt idx="25">
                  <c:v>CANTO SANITÁRIO EM ALUMINIO ANODIZADO 50 mm .</c:v>
                </c:pt>
                <c:pt idx="26">
                  <c:v>Tampo/bancada em granito, com frontão, espessura de 2 cm, acabamento polido</c:v>
                </c:pt>
                <c:pt idx="27">
                  <c:v>Divisória tipo piso/teto em vidro temperado simples, com coluna estrutural em alumínio extrudado</c:v>
                </c:pt>
                <c:pt idx="28">
                  <c:v>Tubo de cobre sem costura, rígido, espessura 1/16" - diâmetro 3/4", inclusive conexões</c:v>
                </c:pt>
                <c:pt idx="29">
                  <c:v>CANTO SANITÁRIO EM ALUMINIO ANODIZADO 50 mm .</c:v>
                </c:pt>
                <c:pt idx="30">
                  <c:v>CABO 2,50MM2 - ISOLAMENTO PARA 0,7KV - CLASSE 4 - FLEXÍVEL</c:v>
                </c:pt>
                <c:pt idx="31">
                  <c:v>LUMINÁRIA QUADRADA DE EMBUTIR, TIPO CALHA FECHADA COM DIFUSOR TRANSPARENTE OU FOSCO PARA 4 LÂMPADAS TUBULARES DE LED 9/10W</c:v>
                </c:pt>
                <c:pt idx="32">
                  <c:v>Tubo de cobre sem costura, rígido, espessura 1/16" - diâmetro 3/8", inclusive conexões</c:v>
                </c:pt>
                <c:pt idx="33">
                  <c:v>TAMPO PARA BANCADA ÚMIDA - GRANITO CINZA ANDORINHA - ESPESSURA 2CM</c:v>
                </c:pt>
                <c:pt idx="34">
                  <c:v>P - PORTA DE ABRIR PADRÃO SALA LIMPA EM CHAPA PRÉ PINTADA COM NÚCLEO EM PIR, COR BRANCO RAL 9003. SEM VISOR,  COM PUXADOR EM AÇO INOX LIXADO, FECHADURA ELETROMAGNÉTICA E IMÃ NEODIMEO, MOLA AÉREA DORMA EM INOX OU EQUIVALENTE TÉCNICO. SISTEMA DE VEDAÇÃO C/ R</c:v>
                </c:pt>
                <c:pt idx="35">
                  <c:v>Tubo de cobre sem costura, rígido, espessura 1/16" - diâmetro 3/4", inclusive conexões</c:v>
                </c:pt>
                <c:pt idx="36">
                  <c:v>Massa corrida à base de resina acrílica</c:v>
                </c:pt>
                <c:pt idx="37">
                  <c:v>Canaleta aparente com tampa em PVC, autoextinguível, de 85 x 35 mm, com acessórios</c:v>
                </c:pt>
                <c:pt idx="38">
                  <c:v>Projeto executivo de climatização em formato A1</c:v>
                </c:pt>
                <c:pt idx="39">
                  <c:v>LINHA DE N² COMPOSTA POR TUBO DE AÇO INOX SEM COSTURA TREFILADO ASTM A269 OD EXTREMIDADE PONTA LISA ACABAMENTO SANITÁRIO , ASTM F1387 COM ACESSÓRIO DE UNIÃO, CURVAS E "T"S; VÁLVULA ESFERA 02 VIAS ASTM A276 GR TP316L SÉRIE 40G; VÁLVULA AGULHA ASTM A276 GR T</c:v>
                </c:pt>
                <c:pt idx="40">
                  <c:v>LINHA DE O² COMPOSTA POR TUBO DE AÇO INOX SEM COSTURA TREFILADO ASTM A269 OD EXTREMIDADE PONTA LISA ACABAMENTO SANITÁRIO , ASTM F1387 COM ACESSÓRIO DE UNIÃO, CURVAS E "T"S; VÁLVULA ESFERA 02 VIAS ASTM A276 GR TP316L SÉRIE 40G; VÁLVULA AGULHA ASTM A276 GR T</c:v>
                </c:pt>
                <c:pt idx="41">
                  <c:v>Armário/gabinete embutido em MDF sob medida, revestido em laminado melamínico, com portas e prateleiras</c:v>
                </c:pt>
                <c:pt idx="42">
                  <c:v>Massa corrida à base de resina acrílica</c:v>
                </c:pt>
                <c:pt idx="43">
                  <c:v>Massa corrida à base de resina acrílica</c:v>
                </c:pt>
                <c:pt idx="44">
                  <c:v>CABO 16,00MM2 - ISOLAMENTO PARA 0,7KV - CLASSE 4 - FLEXÍVEL</c:v>
                </c:pt>
                <c:pt idx="45">
                  <c:v>INTERRUPTOR DIFERENCIAL TETRAPOLAR - 125A SENSIBILIDADE 30MA - 380V</c:v>
                </c:pt>
                <c:pt idx="46">
                  <c:v>QUADRO DE DISTRIBUIÇÃO EM CHAPA METÁLICA - PARA ATÉ 44 DISJUNTORES</c:v>
                </c:pt>
                <c:pt idx="47">
                  <c:v>Tubulação em aço inox com juntas tipo triclamp com valvula esfeta tripartica e conector rápido. 1/2"</c:v>
                </c:pt>
                <c:pt idx="48">
                  <c:v>CABO 4,00MM2 - ISOLAMENTO PARA 0,7KV - CLASSE 4 - FLEXÍVEL</c:v>
                </c:pt>
                <c:pt idx="49">
                  <c:v>CABO MULTILAN  CAT.6  U/UTP CM COR VM
FABRIC.:FURUKAWA</c:v>
                </c:pt>
                <c:pt idx="50">
                  <c:v>TERMINAL OU CONECTOR DE PRESSÃO - PARA FIO ATÉ 6MM2</c:v>
                </c:pt>
                <c:pt idx="51">
                  <c:v>Tomada de canaleta/perfilado universal 2P+T, com caixa e tampa</c:v>
                </c:pt>
                <c:pt idx="52">
                  <c:v>Tubo de cobre sem costura, rígido, espessura 1/16" - diâmetro 1/2", inclusive conexões</c:v>
                </c:pt>
                <c:pt idx="53">
                  <c:v>PP.36 - PORTA EM FERRO PERFILADO COM TELA PARA ABRIGO DE GÁS</c:v>
                </c:pt>
                <c:pt idx="54">
                  <c:v>TAMPO PARA BANCADA ÚMIDA - AÇO INOX N.18 (18:8)</c:v>
                </c:pt>
                <c:pt idx="55">
                  <c:v>HV.15 - ABRIGO PARA GÁS EM BLOCO DE CONCRETO APARENTE PARA 6 CILINDROS</c:v>
                </c:pt>
                <c:pt idx="56">
                  <c:v>Tubo de PVC rígido branco, pontas lisas, soldável, linha esgoto série normal, DN= 40 mm, inclusive conexões</c:v>
                </c:pt>
                <c:pt idx="57">
                  <c:v>PONTO COM TOMADA SIMPLES DE EMBUTIR - 110/220V CAIXA 4"X2"</c:v>
                </c:pt>
                <c:pt idx="58">
                  <c:v>JANELA EM ALUMÍNIO ANODIZADO - DE CORRER - COM 3 FOLHAS  COM TELA DE AÇO INOX - 1,00 x 1,20 M</c:v>
                </c:pt>
                <c:pt idx="59">
                  <c:v>Projeto executivo de instalações elétricas em formato A1</c:v>
                </c:pt>
                <c:pt idx="60">
                  <c:v>Canaleta aparente com tampa em PVC, autoextinguível, de 85 x 35 mm, com acessórios</c:v>
                </c:pt>
                <c:pt idx="61">
                  <c:v>Projeto executivo de climatização em formato A1</c:v>
                </c:pt>
                <c:pt idx="62">
                  <c:v>CABO MULTILAN  CAT.6  U/UTP CM COR VM
FABRIC.:FURUKAWA</c:v>
                </c:pt>
                <c:pt idx="63">
                  <c:v>Epóxi em massa, inclusive preparo</c:v>
                </c:pt>
                <c:pt idx="64">
                  <c:v>CONJUNTO MONTADO DE 01 TOMADA DE REDE DE EMBUTIR 1 PT DADOS OU TELEFONE  - ESPELHO PVC - CAIXA 4X2 EMBUTIDO (DIVISÓRIA/PAREDE), ESPELHO EM PVC PARA CAIXA 4X2, FORNECIDA COM ABERTURA PARA UM POSTOS PARA CONECTOR RJ-45 CAT. 6 - 4 PARES, COM GUARNIÇÃO DE FIXA</c:v>
                </c:pt>
                <c:pt idx="65">
                  <c:v>MINI DISJUNTOR - TIPO EUROPEU (IEC) - UNIPOLAR 6/25A</c:v>
                </c:pt>
                <c:pt idx="66">
                  <c:v>Tampo sob medida em compensado, revestido na face superior em laminado fenólico melamínico</c:v>
                </c:pt>
                <c:pt idx="67">
                  <c:v>Tomada de canaleta/perfilado universal 2P+T, com caixa e tampa</c:v>
                </c:pt>
                <c:pt idx="68">
                  <c:v>CABO 2,50MM2 - ISOLAMENTO PARA 0,7KV - CLASSE 4 - FLEXÍVEL</c:v>
                </c:pt>
                <c:pt idx="69">
                  <c:v>Remoção de tubulação elétrica aparente com diâmetro externo até 50 mm</c:v>
                </c:pt>
                <c:pt idx="70">
                  <c:v>FORRO DE GESSO ACARTONADO TIPO FGA (FORNECIMENTO E INSTALAÇÃO)</c:v>
                </c:pt>
                <c:pt idx="71">
                  <c:v>Remoção de pintura em massa com lixamento</c:v>
                </c:pt>
                <c:pt idx="72">
                  <c:v>Tubo de cobre sem costura, rígido, espessura 1/16" - diâmetro 1/2", inclusive conexões</c:v>
                </c:pt>
                <c:pt idx="73">
                  <c:v>LINHA DE AR COMPRIMIDO COMPOSTA POR TUBO DE ALUMÍNIO COM ACESSÓRIO DE UNIÃO, CURVAS E "T"S; 02 PONTOS DE USO COM VALVULA ESFERA, MANÓMETRO COM CONEXÃO AO REGULADOR DE VASÃO, FILTRO E ELIMINADOR DE HUMIDADE - EXTENÇÃO 12 METROS</c:v>
                </c:pt>
                <c:pt idx="74">
                  <c:v>Tubo de cobre sem costura, rígido, espessura 1/16" - diâmetro 3/8", inclusive conexões</c:v>
                </c:pt>
                <c:pt idx="75">
                  <c:v>Eletrocalha lisa galvanizada a fogo, 50 x 50 mm, com acessórios</c:v>
                </c:pt>
                <c:pt idx="76">
                  <c:v>Canaleta aparente com tampa em PVC, autoextinguível, de 85 x 35 mm, com acessórios</c:v>
                </c:pt>
                <c:pt idx="77">
                  <c:v>MINI DISJUNTOR - TIPO EUROPEU (IEC) - UNIPOLAR 6/25A</c:v>
                </c:pt>
                <c:pt idx="78">
                  <c:v>Limpeza final da obra</c:v>
                </c:pt>
                <c:pt idx="79">
                  <c:v>CABO 2,50MM2 - ISOLAMENTO PARA 0,7KV - CLASSE 4 - FLEXÍVEL</c:v>
                </c:pt>
                <c:pt idx="80">
                  <c:v>Remoção de pintura em massa com lixamento</c:v>
                </c:pt>
                <c:pt idx="81">
                  <c:v>Remoção de pintura em massa com lixamento</c:v>
                </c:pt>
                <c:pt idx="82">
                  <c:v>Eletrocalha lisa galvanizada a fogo, 50 x 50 mm, com acessórios</c:v>
                </c:pt>
                <c:pt idx="83">
                  <c:v>DISJUNTOR CAIXA MOLDADA TRIPOLAR 125A COM DISPARADOR TERMOMAGNÉTICO AJUSTÁVEL</c:v>
                </c:pt>
                <c:pt idx="84">
                  <c:v>Conjunto 2 tomadas 2P+T de 10 A, completo</c:v>
                </c:pt>
                <c:pt idx="85">
                  <c:v>MINI DISJUNTOR - TIPO EUROPEU (IEC) - BIPOLAR 6/25A</c:v>
                </c:pt>
                <c:pt idx="86">
                  <c:v>CONJUNTO MONTADO DE 01 TOMADA DE REDE DE EMBUTIR 1 PT DADOS OU TELEFONE  - ESPELHO PVC - CAIXA 4X2 EMBUTIDO (DIVISÓRIA/PAREDE), ESPELHO EM PVC PARA CAIXA 4X2, FORNECIDA COM ABERTURA PARA UM POSTOS PARA CONECTOR RJ-45 CAT. 6 - 4 PARES, COM GUARNIÇÃO DE FIXA</c:v>
                </c:pt>
                <c:pt idx="87">
                  <c:v>CABO 16,00MM2 - ISOLAMENTO PARA 0,7KV - CLASSE 4 - FLEXÍVEL</c:v>
                </c:pt>
                <c:pt idx="88">
                  <c:v>LÂMPADA DE LED TUBULAR T8 - 18/20W</c:v>
                </c:pt>
                <c:pt idx="89">
                  <c:v>Folha de porta em laminado fenólico melamínico com acabamento liso - 90 x 210 cm</c:v>
                </c:pt>
                <c:pt idx="90">
                  <c:v>Tubo de cobre classe E, DN= 28mm (1´), inclusive conexões ( dreno da autoclave)</c:v>
                </c:pt>
                <c:pt idx="91">
                  <c:v>PONTO COM INTERRUPTOR SIMPLES - 1 TECLA, EM CAIXA 4"X2"</c:v>
                </c:pt>
                <c:pt idx="92">
                  <c:v>TERMINAL OU CONECTOR DE PRESSÃO - PARA FIO ATÉ 6MM2</c:v>
                </c:pt>
                <c:pt idx="93">
                  <c:v>CABO 4,00MM2 - ISOLAMENTO PARA 0,7KV - CLASSE 4 - FLEXÍVEL</c:v>
                </c:pt>
                <c:pt idx="94">
                  <c:v>Demolição manual de revestimento cerâmico, incluindo a base</c:v>
                </c:pt>
                <c:pt idx="95">
                  <c:v>MINI DISJUNTOR - TIPO EUROPEU (IEC) - BIPOLAR 6/25A</c:v>
                </c:pt>
                <c:pt idx="96">
                  <c:v>CABO MULTILAN  CAT.6  U/UTP CM COR VM
FABRIC.:FURUKAWA</c:v>
                </c:pt>
                <c:pt idx="97">
                  <c:v>Eletrocalha lisa galvanizada a fogo, 50 x 50 mm, com acessórios</c:v>
                </c:pt>
                <c:pt idx="98">
                  <c:v>Remoção de tubulação elétrica aparente com diâmetro externo até 50 mm</c:v>
                </c:pt>
                <c:pt idx="99">
                  <c:v>Limpeza final da obra</c:v>
                </c:pt>
                <c:pt idx="100">
                  <c:v>Limpeza final da obra</c:v>
                </c:pt>
                <c:pt idx="101">
                  <c:v>CABO 4,00MM2 - ISOLAMENTO PARA 0,7KV - CLASSE 4 - FLEXÍVEL</c:v>
                </c:pt>
                <c:pt idx="102">
                  <c:v>Demolição manual de revestimento sintético, incluindo a base</c:v>
                </c:pt>
                <c:pt idx="103">
                  <c:v>Demolição mecanizada de pavimento ou piso em concreto, inclusive fragmentação, carregamento, transporte até 1 quilômetro e descarregamento</c:v>
                </c:pt>
                <c:pt idx="104">
                  <c:v>ATERRAMENTO DE QUADROS, EXCLUSIVE CABO</c:v>
                </c:pt>
                <c:pt idx="105">
                  <c:v>ATERRAMENTO DE QUADROS, EXCLUSIVE CABO</c:v>
                </c:pt>
                <c:pt idx="106">
                  <c:v>Demolição mecanizada de concreto armado, inclusive fragmentação e acomodação do material</c:v>
                </c:pt>
                <c:pt idx="107">
                  <c:v>Plugue com 2P+T de 10A, 250V</c:v>
                </c:pt>
                <c:pt idx="108">
                  <c:v>PONTO COM INTERRUPTOR SIMPLES - 1 TECLA, EM CAIXA 4"X2"</c:v>
                </c:pt>
                <c:pt idx="109">
                  <c:v>Placa em lona com impressão digital e requadro em metalon</c:v>
                </c:pt>
                <c:pt idx="110">
                  <c:v>Placa em lona com impressão digital e requadro em metalon</c:v>
                </c:pt>
                <c:pt idx="111">
                  <c:v>Placa em lona com impressão digital e requadro em metalon</c:v>
                </c:pt>
                <c:pt idx="112">
                  <c:v>Placa em lona com impressão digital e requadro em metalon</c:v>
                </c:pt>
                <c:pt idx="113">
                  <c:v>Retirada de divisória em placa de madeira ou fibrocimento com montantes metálicos</c:v>
                </c:pt>
                <c:pt idx="114">
                  <c:v>CABO 2,50MM2 - ISOLAMENTO PARA 0,7KV - CLASSE 4 - FLEXÍVEL</c:v>
                </c:pt>
                <c:pt idx="115">
                  <c:v>Canaleta aparente com tampa em PVC, autoextinguível, de 85 x 35 mm, com acessórios</c:v>
                </c:pt>
                <c:pt idx="116">
                  <c:v>Tomada de canaleta/perfilado universal 2P+T, com caixa e tampa</c:v>
                </c:pt>
                <c:pt idx="117">
                  <c:v>CAIXA E PVC 10X10X5CM, INCLUSIVE ESPELHO</c:v>
                </c:pt>
                <c:pt idx="118">
                  <c:v>Remoção de tubulação elétrica aparente com diâmetro externo até 50 mm</c:v>
                </c:pt>
                <c:pt idx="119">
                  <c:v>Remoção de entulho separado de obra com caçamba metálica - terra, alvenaria, concreto, argamassa, madeira, papel, plástico ou metal</c:v>
                </c:pt>
                <c:pt idx="120">
                  <c:v>Remoção de entulho separado de obra com caçamba metálica - terra, alvenaria, concreto, argamassa, madeira, papel, plástico ou metal</c:v>
                </c:pt>
                <c:pt idx="121">
                  <c:v>INTERRUPTOR DIFERENCIAL RESIDUAL BIPOLAR 63A, SENSIBILIDADE 30MA - 220V</c:v>
                </c:pt>
                <c:pt idx="122">
                  <c:v>Luminária redonda de embutir com refletor em alumínio jateado e difusor em vidro para 2 lâmpadas fluorescentes compactas duplas de 18 W/26 W</c:v>
                </c:pt>
                <c:pt idx="123">
                  <c:v>TERMINAL OU CONECTOR DE PRESSÃO - PARA FIO ATÉ 6MM2</c:v>
                </c:pt>
                <c:pt idx="124">
                  <c:v>ELETRODUTO DE PVC CORRUGADO REFORÇADO, ANTICHAMA - 25MM (3/4")</c:v>
                </c:pt>
                <c:pt idx="125">
                  <c:v>Tubo de PVC rígido soldável marrom, DN= 25 mm, (3/4´), inclusive conexões</c:v>
                </c:pt>
                <c:pt idx="126">
                  <c:v>CONJUNTO MONTADO DE 01 TOMADA DE REDE DE EMBUTIR 1 PT DADOS OU TELEFONE  - ESPELHO PVC - CAIXA 4X2 EMBUTIDO (DIVISÓRIA/PAREDE), ESPELHO EM PVC PARA CAIXA 4X2, FORNECIDA COM ABERTURA PARA UM POSTOS PARA CONECTOR RJ-45 CAT. 6 - 4 PARES, COM GUARNIÇÃO DE FIXA</c:v>
                </c:pt>
                <c:pt idx="127">
                  <c:v>MINI DISJUNTOR - TIPO EUROPEU (IEC) - TRIPOLAR 80A</c:v>
                </c:pt>
                <c:pt idx="128">
                  <c:v>Cuba em aço inoxidável simples de 560x330x140mm</c:v>
                </c:pt>
                <c:pt idx="129">
                  <c:v>Demolição manual de revestimento sintético, incluindo a base</c:v>
                </c:pt>
                <c:pt idx="130">
                  <c:v>Retirada de bancada incluindo pertences</c:v>
                </c:pt>
                <c:pt idx="131">
                  <c:v>TERMINAL OU CONECTOR DE PRESSÃO - PARA CABO 16MM2</c:v>
                </c:pt>
                <c:pt idx="132">
                  <c:v>CONECTOR FÊMEA GIGALAN CAT6 90/180
FABRIC.:FURUKAWA</c:v>
                </c:pt>
                <c:pt idx="133">
                  <c:v>CABO MULTILAN  CAT.6  U/UTP CM COR VM
FABRIC.:FURUKAWA</c:v>
                </c:pt>
                <c:pt idx="134">
                  <c:v>Torneira de mesa para pia com bica móvel e arejador em latão fundido cromado</c:v>
                </c:pt>
                <c:pt idx="135">
                  <c:v>Luminária redonda de embutir com refletor em alumínio jateado e difusor em vidro para 2 lâmpadas fluorescentes compactas duplas de 18 W/26 W</c:v>
                </c:pt>
                <c:pt idx="136">
                  <c:v>Massa corrida à base de resina acrílica</c:v>
                </c:pt>
                <c:pt idx="137">
                  <c:v>Remoção de entulho separado de obra com caçamba metálica - terra, alvenaria, concreto, argamassa, madeira, papel, plástico ou metal</c:v>
                </c:pt>
                <c:pt idx="138">
                  <c:v>Limpeza final da obra</c:v>
                </c:pt>
                <c:pt idx="139">
                  <c:v>CONJUNTO MONTADO DE 01 TOMADA DE REDE DE EMBUTIR 1 PT DADOS OU TELEFONE  - ESPELHO PVC - CAIXA 4X2 EMBUTIDO (DIVISÓRIA/PAREDE), ESPELHO EM PVC PARA CAIXA 4X2, FORNECIDA COM ABERTURA PARA UM POSTOS PARA CONECTOR RJ-45 CAT. 6 - 4 PARES, COM GUARNIÇÃO DE FIXA</c:v>
                </c:pt>
                <c:pt idx="140">
                  <c:v>Demolição manual de painéis divisórias, inclusive montantes metálicos</c:v>
                </c:pt>
                <c:pt idx="141">
                  <c:v>Tubo de PVC rígido branco, pontas lisas, soldável, linha esgoto série normal, DN= 40 mm, inclusive conexões</c:v>
                </c:pt>
                <c:pt idx="142">
                  <c:v>Tubo de PVC rígido branco, pontas lisas, soldável, linha esgoto série normal, DN= 40 mm, inclusive conexões</c:v>
                </c:pt>
                <c:pt idx="143">
                  <c:v>Tomada 2P+T de 20 A - 250 V, completa</c:v>
                </c:pt>
                <c:pt idx="144">
                  <c:v>CONECTOR FÊMEA GIGALAN CAT6 90/180
FABRIC.:FURUKAWA</c:v>
                </c:pt>
                <c:pt idx="145">
                  <c:v>PROTEÇÃO PARA BARRAMENTO DE QUADROS EM POLICARBONATO COMPACTO 4MM</c:v>
                </c:pt>
                <c:pt idx="146">
                  <c:v>Tubo de PVC rígido soldável marrom, DN= 25 mm, (3/4´), inclusive conexões</c:v>
                </c:pt>
                <c:pt idx="147">
                  <c:v>Tubo de PVC rígido soldável marrom, DN= 25 mm, (3/4´), inclusive conexões</c:v>
                </c:pt>
                <c:pt idx="148">
                  <c:v>Tubo de PVC rígido soldável marrom, DN= 25 mm, (3/4´), inclusive conexões</c:v>
                </c:pt>
                <c:pt idx="149">
                  <c:v>Demolição manual de alvenaria de elevação ou elemento vazado, incluindo revestimento</c:v>
                </c:pt>
                <c:pt idx="150">
                  <c:v>MINI DISJUNTOR - TIPO EUROPEU (IEC) - TRIPOLAR 80A</c:v>
                </c:pt>
                <c:pt idx="151">
                  <c:v>Argamassa de regularização e/ou proteção</c:v>
                </c:pt>
                <c:pt idx="152">
                  <c:v>TERMINAL OU CONECTOR DE PRESSÃO - PARA CABO 16MM2</c:v>
                </c:pt>
                <c:pt idx="153">
                  <c:v>Torneira de mesa para pia com bica móvel e arejador em latão fundido cromado</c:v>
                </c:pt>
                <c:pt idx="154">
                  <c:v>Torneira de mesa para pia com bica móvel e arejador em latão fundido cromado</c:v>
                </c:pt>
                <c:pt idx="155">
                  <c:v>PROTEÇÃO PARA BARRAMENTO DE QUADROS EM POLICARBONATO COMPACTO 4MM</c:v>
                </c:pt>
                <c:pt idx="156">
                  <c:v>Remoção de aparelho de iluminação ou projetor fixo em teto, piso ou parede</c:v>
                </c:pt>
                <c:pt idx="157">
                  <c:v>Retirada de batente com guarnição e peças lineares em madeira, chumbados</c:v>
                </c:pt>
                <c:pt idx="158">
                  <c:v>Demolição manual de alvenaria de elevação ou elemento vazado, incluindo revestimento</c:v>
                </c:pt>
                <c:pt idx="159">
                  <c:v>Retirada de registro ou válvula aparentes</c:v>
                </c:pt>
                <c:pt idx="160">
                  <c:v>PONTO COM INTERRUPTOR SIMPLES - 1 TECLA, EM CAIXA 4"X2"</c:v>
                </c:pt>
                <c:pt idx="161">
                  <c:v>PONTO COM INTERRUPTOR SIMPLES - 1 TECLA, EM CAIXA 4"X2"</c:v>
                </c:pt>
                <c:pt idx="162">
                  <c:v>Tomada de canaleta/perfilado universal 2P+T, com caixa e tampa</c:v>
                </c:pt>
                <c:pt idx="163">
                  <c:v>CONECTOR FÊMEA GIGALAN CAT6 90/180
FABRIC.:FURUKAWA</c:v>
                </c:pt>
                <c:pt idx="164">
                  <c:v>Barra de neutro e/ou terra</c:v>
                </c:pt>
                <c:pt idx="165">
                  <c:v>Retirada de bancada incluindo pertences</c:v>
                </c:pt>
                <c:pt idx="166">
                  <c:v>Demolição manual de revestimento cerâmico, incluindo a base</c:v>
                </c:pt>
                <c:pt idx="167">
                  <c:v>MINI DISJUNTOR - TIPO EUROPEU (IEC) -  BIPOLAR 32/50A</c:v>
                </c:pt>
                <c:pt idx="168">
                  <c:v>Retirada de folha de esquadria em madeira</c:v>
                </c:pt>
                <c:pt idx="169">
                  <c:v>Válvula de esfera monobloco em latão, passagem plena, acionamento com alavanca, DN= 1/2´</c:v>
                </c:pt>
                <c:pt idx="170">
                  <c:v>DISPOSITIVO DE PROTEÇÃO CONTRA SURTOS 275V - 15KA</c:v>
                </c:pt>
                <c:pt idx="171">
                  <c:v>DISPOSITIVO DE PROTEÇÃO CONTRA SURTOS 275V - 15KA</c:v>
                </c:pt>
                <c:pt idx="172">
                  <c:v>PATCH CORD F/UTP GIGALAN CAT.6  COR CZ 1,5m
FABRIC.FURUKAWA</c:v>
                </c:pt>
                <c:pt idx="173">
                  <c:v>Válvula americana</c:v>
                </c:pt>
                <c:pt idx="174">
                  <c:v>Registro regulador de vazão para torneira, misturador e bidê, em latão cromado com canopla, DN= 1/2´</c:v>
                </c:pt>
                <c:pt idx="175">
                  <c:v>Registro regulador de vazão para torneira, misturador e bidê, em latão cromado com canopla, DN= 1/2´</c:v>
                </c:pt>
                <c:pt idx="176">
                  <c:v>Registro regulador de vazão para torneira, misturador e bidê, em latão cromado com canopla, DN= 1/2´</c:v>
                </c:pt>
                <c:pt idx="177">
                  <c:v>Retirada de esquadria metálica em geral</c:v>
                </c:pt>
                <c:pt idx="178">
                  <c:v>Remoção de aparelho de iluminação ou projetor fixo em teto, piso ou parede</c:v>
                </c:pt>
                <c:pt idx="179">
                  <c:v>Retirada de folha de esquadria metálica</c:v>
                </c:pt>
                <c:pt idx="180">
                  <c:v>CONECTOR FÊMEA GIGALAN CAT6 90/180
FABRIC.:FURUKAWA</c:v>
                </c:pt>
                <c:pt idx="181">
                  <c:v>Demolição manual de revestimento cerâmico, incluindo a base</c:v>
                </c:pt>
                <c:pt idx="182">
                  <c:v>Retirada de batente com guarnição e peças lineares em madeira, chumbados</c:v>
                </c:pt>
                <c:pt idx="183">
                  <c:v>Demolição manual de alvenaria de elevação ou elemento vazado, incluindo revestimento</c:v>
                </c:pt>
                <c:pt idx="184">
                  <c:v>CAIXA E PVC 10X10X5CM, INCLUSIVE ESPELHO</c:v>
                </c:pt>
                <c:pt idx="185">
                  <c:v>PATCH CORD F/UTP GIGALAN CAT.6  COR CZ 1,5m
FABRIC.FURUKAWA</c:v>
                </c:pt>
                <c:pt idx="186">
                  <c:v>Barra de neutro e/ou terra</c:v>
                </c:pt>
                <c:pt idx="187">
                  <c:v>Sifão plástico sanfonado universal de 1´</c:v>
                </c:pt>
                <c:pt idx="188">
                  <c:v>Engate flexível metálico DN= 1/2´</c:v>
                </c:pt>
                <c:pt idx="189">
                  <c:v>DEMOLIÇÃO DE FORRO DE GESSO</c:v>
                </c:pt>
                <c:pt idx="190">
                  <c:v>Válvula americana</c:v>
                </c:pt>
                <c:pt idx="191">
                  <c:v>Válvula americana</c:v>
                </c:pt>
                <c:pt idx="192">
                  <c:v>BARRAMENTO DE COBRE PARA 60A - 9,52X2,38MM</c:v>
                </c:pt>
                <c:pt idx="193">
                  <c:v>PATCH CORD F/UTP GIGALAN CAT.6  COR CZ 1,5m
FABRIC.FURUKAWA</c:v>
                </c:pt>
                <c:pt idx="194">
                  <c:v>Retirada de registro ou válvula aparentes</c:v>
                </c:pt>
                <c:pt idx="195">
                  <c:v>Retirada de registro ou válvula aparentes</c:v>
                </c:pt>
                <c:pt idx="196">
                  <c:v>Argamassa de regularização e/ou proteção</c:v>
                </c:pt>
                <c:pt idx="197">
                  <c:v>Sifão plástico sanfonado universal de 1´</c:v>
                </c:pt>
                <c:pt idx="198">
                  <c:v>Sifão plástico sanfonado universal de 1´</c:v>
                </c:pt>
                <c:pt idx="199">
                  <c:v>Engate flexível metálico DN= 1/2´</c:v>
                </c:pt>
                <c:pt idx="200">
                  <c:v>Engate flexível metálico DN= 1/2´</c:v>
                </c:pt>
                <c:pt idx="201">
                  <c:v>Retirada de folha de esquadria em madeira</c:v>
                </c:pt>
                <c:pt idx="202">
                  <c:v>PATCH CORD F/UTP GIGALAN CAT.6  COR CZ 1,5m
FABRIC.FURUKAWA</c:v>
                </c:pt>
                <c:pt idx="203">
                  <c:v>BARRAMENTO DE COBRE PARA 60A - 9,52X2,38MM</c:v>
                </c:pt>
                <c:pt idx="204">
                  <c:v>Demolição manual de revestimento cerâmico, incluindo a base</c:v>
                </c:pt>
              </c:strCache>
            </c:strRef>
          </c:cat>
          <c:val>
            <c:numRef>
              <c:f>'Curva ABC'!$A$17:$A$221</c:f>
              <c:numCache>
                <c:formatCode>0</c:formatCode>
                <c:ptCount val="20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numCache>
            </c:numRef>
          </c:val>
          <c:extLst>
            <c:ext xmlns:c16="http://schemas.microsoft.com/office/drawing/2014/chart" uri="{C3380CC4-5D6E-409C-BE32-E72D297353CC}">
              <c16:uniqueId val="{00000000-27FE-4DA9-B9FC-D80228CB2E5A}"/>
            </c:ext>
          </c:extLst>
        </c:ser>
        <c:ser>
          <c:idx val="1"/>
          <c:order val="1"/>
          <c:tx>
            <c:strRef>
              <c:f>'Curva ABC'!$D$16</c:f>
              <c:strCache>
                <c:ptCount val="1"/>
                <c:pt idx="0">
                  <c:v>%</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f>'Curva ABC'!$B$17:$B$221</c:f>
              <c:strCache>
                <c:ptCount val="205"/>
                <c:pt idx="0">
                  <c:v>LINHA DE CO² COMPOSTA POR TUBO DE AÇO INOX SEM COSTURA TREFILADO ASTM A269 OD EXTREMIDADE PONTA LISA ACABAMENTO SANITÁRIO , ASTM F1387 COM ACESSÓRIO DE UNIÃO, CURVAS E "T"S; VÁLVULA ESFERA 02 VIAS ASTM A276 GR TP316L SÉRIE 40G; VÁLVULA AGULHA ASTM A276 GR </c:v>
                </c:pt>
                <c:pt idx="1">
                  <c:v>DIVISÓRIA BRANCA PADRÃO SALA LIMPA FABRICADA COM NÚCLEO EM POLIISOCIANURATO (PIR) INJETADO COM RETARDANTE A CHAMA, REVESTIDAS COM CHAPAS DE AÇO GALVANIZADO COM PINTURA EPÓXI EM PROCESSO CONTÍNUO COM ESPESSURA 0,65 MM, COR BRANCO RAL9003 EM AMBAS AS FACES, </c:v>
                </c:pt>
                <c:pt idx="2">
                  <c:v>ENGENHEIRO CIVIL DE OBRA JUNIOR COM ENCARGOS COMPLEMENTARES</c:v>
                </c:pt>
                <c:pt idx="3">
                  <c:v>Fornecimento e instalação de coifa de exaustão padrão laboratorial com caixa para  filtro tipo BIBO ( BEG IN BEG OUT) , filtros tipo “F9” e “H14” e exaustor a prova de explosão</c:v>
                </c:pt>
                <c:pt idx="4">
                  <c:v>TÉCNICO EM SEGURANÇA DO TRABALHO COM ENCARGOS COMPLEMENTARES</c:v>
                </c:pt>
                <c:pt idx="5">
                  <c:v>FORRO AUTOPORTANTE SERÃO FABRICADAS COM NÚCLEO EM POLIISOCIANURATO (PIR) INJETADO COM RETARDANTE A CHAMA, COM UMA FACE REVESTIDA COM CHAPA DE AÇO INOX ESCOVADO COM ESPESSURA 0,70 MM E OUTRA FACE COM CHAPA DE AÇO GALVANIZADO COM PINTURA EPÓXI EM PROCESSO CO</c:v>
                </c:pt>
                <c:pt idx="6">
                  <c:v>CANTEIRO DE OBRA - MOBILIZAÇÃO, DESMOBILIZAÇÃO E ADMINISTRAÇÃO OBRA DE MEDIO PORTE</c:v>
                </c:pt>
                <c:pt idx="7">
                  <c:v>Condensador para sistema VRF de ar condicionado, capacidade até 6 TR</c:v>
                </c:pt>
                <c:pt idx="8">
                  <c:v>Condensador para sistema VRF de ar condicionado, capacidade até 6 TR</c:v>
                </c:pt>
                <c:pt idx="9">
                  <c:v>PT 1001 A - PASS THROUGH DUPLO ATIVO EM AÇO INOX INTERNO E EXTERNO (CONSIDERAR REVESTIMENTO EM INOX NA ALTURA TOTAL DO PÉ DIREITO DA ÁREA), COM NÚCLEO EM PIR, PORTAS PARA MANUTENÇÃO COM CHAVE, 02 PORTAS COM VISORES EM VIDRO DUPLO CRISTAL 4MM, PUXADORES TIP</c:v>
                </c:pt>
                <c:pt idx="10">
                  <c:v>Evaporador para sistema VRF de ar condicionado, tipo cassete, capacidade de 1 TR</c:v>
                </c:pt>
                <c:pt idx="11">
                  <c:v>Evaporador para sistema VRF de ar condicionado, tipo cassete, capacidade de 1 TR</c:v>
                </c:pt>
                <c:pt idx="12">
                  <c:v>DIVISÓRIA BRANCA PADRÃO SALA LIMPA FABRICADA COM NÚCLEO EM POLIISOCIANURATO (PIR) INJETADO COM RETARDANTE A CHAMA, REVESTIDAS COM CHAPAS DE AÇO GALVANIZADO COM PINTURA EPÓXI EM PROCESSO CONTÍNUO COM ESPESSURA 0,65 MM, COR BRANCO RAL9003 EM AMBAS AS FACES, </c:v>
                </c:pt>
                <c:pt idx="13">
                  <c:v>Epóxi em massa, inclusive preparo</c:v>
                </c:pt>
                <c:pt idx="14">
                  <c:v>EPÓXI, QC 3 PHARMA EPU OU EQUIVALENTE TÉCNICO. CAMADA MONOLÍTICA À BASE DE RESINA EPÓXI COM 4MM DE ESPESSURA E ACABAMENTO EM QUARTZO COLORIDO POLICROMÁTICO E SELADO POR RESINA TRASNLÚCIDA DE ALTA TRANSPARENCIA EM 3 CAMADAS. (2 EM RESINA EPÓXI E 1 FINAL EM </c:v>
                </c:pt>
                <c:pt idx="15">
                  <c:v>EPÓXI, QC 3 PHARMA EPU OU EQUIVALENTE TÉCNICO. CAMADA MONOLÍTICA À BASE DE RESINA EPÓXI COM 4MM DE ESPESSURA E ACABAMENTO EM QUARTZO COLORIDO POLICROMÁTICO E SELADO POR RESINA TRASNLÚCIDA DE ALTA TRANSPARENCIA EM 3 CAMADAS. (2 EM RESINA EPÓXI E 1 FINAL EM </c:v>
                </c:pt>
                <c:pt idx="16">
                  <c:v>Armário/gabinete embutido em MDF sob medida, revestido em laminado melamínico, com portas e prateleiras</c:v>
                </c:pt>
                <c:pt idx="17">
                  <c:v>Epóxi em massa, inclusive preparo</c:v>
                </c:pt>
                <c:pt idx="18">
                  <c:v>Epóxi em massa, inclusive preparo</c:v>
                </c:pt>
                <c:pt idx="19">
                  <c:v>CANTO SANITÁRIO EM ALUMINIO ANODIZADO 50 mm .</c:v>
                </c:pt>
                <c:pt idx="20">
                  <c:v>Armário/gabinete embutido em MDF sob medida, revestido em laminado melamínico, com portas e prateleiras</c:v>
                </c:pt>
                <c:pt idx="21">
                  <c:v>EPÓXI, QC 3 PHARMA EPU OU EQUIVALENTE TÉCNICO. CAMADA MONOLÍTICA À BASE DE RESINA EPÓXI COM 4MM DE ESPESSURA E ACABAMENTO EM QUARTZO COLORIDO POLICROMÁTICO E SELADO POR RESINA TRASNLÚCIDA DE ALTA TRANSPARENCIA EM 3 CAMADAS. (2 EM RESINA EPÓXI E 1 FINAL EM </c:v>
                </c:pt>
                <c:pt idx="22">
                  <c:v>P - PORTA DE ABRIR PADRÃO SALA LIMPA EM CHAPA PRÉ PINTADA COM NÚCLEO EM PIR, COR BRANCO RAL 9003. SEM VISOR,  COM PUXADOR EM AÇO INOX LIXADO, FECHADURA ELETROMAGNÉTICA E IMÃ NEODIMEO, MOLA AÉREA DORMA EM INOX OU EQUIVALENTE TÉCNICO. SISTEMA DE VEDAÇÃO C/ R</c:v>
                </c:pt>
                <c:pt idx="23">
                  <c:v>P - PORTA DE ABRIR PADRÃO SALA LIMPA EM CHAPA PRÉ PINTADA COM NÚCLEO EM PIR, COR BRANCO RAL 9003. COM VISOR,  COM PUXADOR EM AÇO INOX LIXADO, FECHADURA ELETROMAGNÉTICA E IMÃ NEODIMEO, MOLA AÉREA DORMA EM INOX OU EQUIVALENTE TÉCNICO. SISTEMA DE VEDAÇÃO C/ R</c:v>
                </c:pt>
                <c:pt idx="24">
                  <c:v>P - PORTA DE ABRIR PADRÃO SALA LIMPA EM CHAPA PRÉ PINTADA COM NÚCLEO EM PIR, COR BRANCO RAL 9003. SEM VISOR,  COM PUXADOR EM AÇO INOX LIXADO, FECHADURA ELETROMAGNÉTICA E IMÃ NEODIMEO, MOLA AÉREA DORMA EM INOX OU EQUIVALENTE TÉCNICO. SISTEMA DE VEDAÇÃO C/ R</c:v>
                </c:pt>
                <c:pt idx="25">
                  <c:v>CANTO SANITÁRIO EM ALUMINIO ANODIZADO 50 mm .</c:v>
                </c:pt>
                <c:pt idx="26">
                  <c:v>Tampo/bancada em granito, com frontão, espessura de 2 cm, acabamento polido</c:v>
                </c:pt>
                <c:pt idx="27">
                  <c:v>Divisória tipo piso/teto em vidro temperado simples, com coluna estrutural em alumínio extrudado</c:v>
                </c:pt>
                <c:pt idx="28">
                  <c:v>Tubo de cobre sem costura, rígido, espessura 1/16" - diâmetro 3/4", inclusive conexões</c:v>
                </c:pt>
                <c:pt idx="29">
                  <c:v>CANTO SANITÁRIO EM ALUMINIO ANODIZADO 50 mm .</c:v>
                </c:pt>
                <c:pt idx="30">
                  <c:v>CABO 2,50MM2 - ISOLAMENTO PARA 0,7KV - CLASSE 4 - FLEXÍVEL</c:v>
                </c:pt>
                <c:pt idx="31">
                  <c:v>LUMINÁRIA QUADRADA DE EMBUTIR, TIPO CALHA FECHADA COM DIFUSOR TRANSPARENTE OU FOSCO PARA 4 LÂMPADAS TUBULARES DE LED 9/10W</c:v>
                </c:pt>
                <c:pt idx="32">
                  <c:v>Tubo de cobre sem costura, rígido, espessura 1/16" - diâmetro 3/8", inclusive conexões</c:v>
                </c:pt>
                <c:pt idx="33">
                  <c:v>TAMPO PARA BANCADA ÚMIDA - GRANITO CINZA ANDORINHA - ESPESSURA 2CM</c:v>
                </c:pt>
                <c:pt idx="34">
                  <c:v>P - PORTA DE ABRIR PADRÃO SALA LIMPA EM CHAPA PRÉ PINTADA COM NÚCLEO EM PIR, COR BRANCO RAL 9003. SEM VISOR,  COM PUXADOR EM AÇO INOX LIXADO, FECHADURA ELETROMAGNÉTICA E IMÃ NEODIMEO, MOLA AÉREA DORMA EM INOX OU EQUIVALENTE TÉCNICO. SISTEMA DE VEDAÇÃO C/ R</c:v>
                </c:pt>
                <c:pt idx="35">
                  <c:v>Tubo de cobre sem costura, rígido, espessura 1/16" - diâmetro 3/4", inclusive conexões</c:v>
                </c:pt>
                <c:pt idx="36">
                  <c:v>Massa corrida à base de resina acrílica</c:v>
                </c:pt>
                <c:pt idx="37">
                  <c:v>Canaleta aparente com tampa em PVC, autoextinguível, de 85 x 35 mm, com acessórios</c:v>
                </c:pt>
                <c:pt idx="38">
                  <c:v>Projeto executivo de climatização em formato A1</c:v>
                </c:pt>
                <c:pt idx="39">
                  <c:v>LINHA DE N² COMPOSTA POR TUBO DE AÇO INOX SEM COSTURA TREFILADO ASTM A269 OD EXTREMIDADE PONTA LISA ACABAMENTO SANITÁRIO , ASTM F1387 COM ACESSÓRIO DE UNIÃO, CURVAS E "T"S; VÁLVULA ESFERA 02 VIAS ASTM A276 GR TP316L SÉRIE 40G; VÁLVULA AGULHA ASTM A276 GR T</c:v>
                </c:pt>
                <c:pt idx="40">
                  <c:v>LINHA DE O² COMPOSTA POR TUBO DE AÇO INOX SEM COSTURA TREFILADO ASTM A269 OD EXTREMIDADE PONTA LISA ACABAMENTO SANITÁRIO , ASTM F1387 COM ACESSÓRIO DE UNIÃO, CURVAS E "T"S; VÁLVULA ESFERA 02 VIAS ASTM A276 GR TP316L SÉRIE 40G; VÁLVULA AGULHA ASTM A276 GR T</c:v>
                </c:pt>
                <c:pt idx="41">
                  <c:v>Armário/gabinete embutido em MDF sob medida, revestido em laminado melamínico, com portas e prateleiras</c:v>
                </c:pt>
                <c:pt idx="42">
                  <c:v>Massa corrida à base de resina acrílica</c:v>
                </c:pt>
                <c:pt idx="43">
                  <c:v>Massa corrida à base de resina acrílica</c:v>
                </c:pt>
                <c:pt idx="44">
                  <c:v>CABO 16,00MM2 - ISOLAMENTO PARA 0,7KV - CLASSE 4 - FLEXÍVEL</c:v>
                </c:pt>
                <c:pt idx="45">
                  <c:v>INTERRUPTOR DIFERENCIAL TETRAPOLAR - 125A SENSIBILIDADE 30MA - 380V</c:v>
                </c:pt>
                <c:pt idx="46">
                  <c:v>QUADRO DE DISTRIBUIÇÃO EM CHAPA METÁLICA - PARA ATÉ 44 DISJUNTORES</c:v>
                </c:pt>
                <c:pt idx="47">
                  <c:v>Tubulação em aço inox com juntas tipo triclamp com valvula esfeta tripartica e conector rápido. 1/2"</c:v>
                </c:pt>
                <c:pt idx="48">
                  <c:v>CABO 4,00MM2 - ISOLAMENTO PARA 0,7KV - CLASSE 4 - FLEXÍVEL</c:v>
                </c:pt>
                <c:pt idx="49">
                  <c:v>CABO MULTILAN  CAT.6  U/UTP CM COR VM
FABRIC.:FURUKAWA</c:v>
                </c:pt>
                <c:pt idx="50">
                  <c:v>TERMINAL OU CONECTOR DE PRESSÃO - PARA FIO ATÉ 6MM2</c:v>
                </c:pt>
                <c:pt idx="51">
                  <c:v>Tomada de canaleta/perfilado universal 2P+T, com caixa e tampa</c:v>
                </c:pt>
                <c:pt idx="52">
                  <c:v>Tubo de cobre sem costura, rígido, espessura 1/16" - diâmetro 1/2", inclusive conexões</c:v>
                </c:pt>
                <c:pt idx="53">
                  <c:v>PP.36 - PORTA EM FERRO PERFILADO COM TELA PARA ABRIGO DE GÁS</c:v>
                </c:pt>
                <c:pt idx="54">
                  <c:v>TAMPO PARA BANCADA ÚMIDA - AÇO INOX N.18 (18:8)</c:v>
                </c:pt>
                <c:pt idx="55">
                  <c:v>HV.15 - ABRIGO PARA GÁS EM BLOCO DE CONCRETO APARENTE PARA 6 CILINDROS</c:v>
                </c:pt>
                <c:pt idx="56">
                  <c:v>Tubo de PVC rígido branco, pontas lisas, soldável, linha esgoto série normal, DN= 40 mm, inclusive conexões</c:v>
                </c:pt>
                <c:pt idx="57">
                  <c:v>PONTO COM TOMADA SIMPLES DE EMBUTIR - 110/220V CAIXA 4"X2"</c:v>
                </c:pt>
                <c:pt idx="58">
                  <c:v>JANELA EM ALUMÍNIO ANODIZADO - DE CORRER - COM 3 FOLHAS  COM TELA DE AÇO INOX - 1,00 x 1,20 M</c:v>
                </c:pt>
                <c:pt idx="59">
                  <c:v>Projeto executivo de instalações elétricas em formato A1</c:v>
                </c:pt>
                <c:pt idx="60">
                  <c:v>Canaleta aparente com tampa em PVC, autoextinguível, de 85 x 35 mm, com acessórios</c:v>
                </c:pt>
                <c:pt idx="61">
                  <c:v>Projeto executivo de climatização em formato A1</c:v>
                </c:pt>
                <c:pt idx="62">
                  <c:v>CABO MULTILAN  CAT.6  U/UTP CM COR VM
FABRIC.:FURUKAWA</c:v>
                </c:pt>
                <c:pt idx="63">
                  <c:v>Epóxi em massa, inclusive preparo</c:v>
                </c:pt>
                <c:pt idx="64">
                  <c:v>CONJUNTO MONTADO DE 01 TOMADA DE REDE DE EMBUTIR 1 PT DADOS OU TELEFONE  - ESPELHO PVC - CAIXA 4X2 EMBUTIDO (DIVISÓRIA/PAREDE), ESPELHO EM PVC PARA CAIXA 4X2, FORNECIDA COM ABERTURA PARA UM POSTOS PARA CONECTOR RJ-45 CAT. 6 - 4 PARES, COM GUARNIÇÃO DE FIXA</c:v>
                </c:pt>
                <c:pt idx="65">
                  <c:v>MINI DISJUNTOR - TIPO EUROPEU (IEC) - UNIPOLAR 6/25A</c:v>
                </c:pt>
                <c:pt idx="66">
                  <c:v>Tampo sob medida em compensado, revestido na face superior em laminado fenólico melamínico</c:v>
                </c:pt>
                <c:pt idx="67">
                  <c:v>Tomada de canaleta/perfilado universal 2P+T, com caixa e tampa</c:v>
                </c:pt>
                <c:pt idx="68">
                  <c:v>CABO 2,50MM2 - ISOLAMENTO PARA 0,7KV - CLASSE 4 - FLEXÍVEL</c:v>
                </c:pt>
                <c:pt idx="69">
                  <c:v>Remoção de tubulação elétrica aparente com diâmetro externo até 50 mm</c:v>
                </c:pt>
                <c:pt idx="70">
                  <c:v>FORRO DE GESSO ACARTONADO TIPO FGA (FORNECIMENTO E INSTALAÇÃO)</c:v>
                </c:pt>
                <c:pt idx="71">
                  <c:v>Remoção de pintura em massa com lixamento</c:v>
                </c:pt>
                <c:pt idx="72">
                  <c:v>Tubo de cobre sem costura, rígido, espessura 1/16" - diâmetro 1/2", inclusive conexões</c:v>
                </c:pt>
                <c:pt idx="73">
                  <c:v>LINHA DE AR COMPRIMIDO COMPOSTA POR TUBO DE ALUMÍNIO COM ACESSÓRIO DE UNIÃO, CURVAS E "T"S; 02 PONTOS DE USO COM VALVULA ESFERA, MANÓMETRO COM CONEXÃO AO REGULADOR DE VASÃO, FILTRO E ELIMINADOR DE HUMIDADE - EXTENÇÃO 12 METROS</c:v>
                </c:pt>
                <c:pt idx="74">
                  <c:v>Tubo de cobre sem costura, rígido, espessura 1/16" - diâmetro 3/8", inclusive conexões</c:v>
                </c:pt>
                <c:pt idx="75">
                  <c:v>Eletrocalha lisa galvanizada a fogo, 50 x 50 mm, com acessórios</c:v>
                </c:pt>
                <c:pt idx="76">
                  <c:v>Canaleta aparente com tampa em PVC, autoextinguível, de 85 x 35 mm, com acessórios</c:v>
                </c:pt>
                <c:pt idx="77">
                  <c:v>MINI DISJUNTOR - TIPO EUROPEU (IEC) - UNIPOLAR 6/25A</c:v>
                </c:pt>
                <c:pt idx="78">
                  <c:v>Limpeza final da obra</c:v>
                </c:pt>
                <c:pt idx="79">
                  <c:v>CABO 2,50MM2 - ISOLAMENTO PARA 0,7KV - CLASSE 4 - FLEXÍVEL</c:v>
                </c:pt>
                <c:pt idx="80">
                  <c:v>Remoção de pintura em massa com lixamento</c:v>
                </c:pt>
                <c:pt idx="81">
                  <c:v>Remoção de pintura em massa com lixamento</c:v>
                </c:pt>
                <c:pt idx="82">
                  <c:v>Eletrocalha lisa galvanizada a fogo, 50 x 50 mm, com acessórios</c:v>
                </c:pt>
                <c:pt idx="83">
                  <c:v>DISJUNTOR CAIXA MOLDADA TRIPOLAR 125A COM DISPARADOR TERMOMAGNÉTICO AJUSTÁVEL</c:v>
                </c:pt>
                <c:pt idx="84">
                  <c:v>Conjunto 2 tomadas 2P+T de 10 A, completo</c:v>
                </c:pt>
                <c:pt idx="85">
                  <c:v>MINI DISJUNTOR - TIPO EUROPEU (IEC) - BIPOLAR 6/25A</c:v>
                </c:pt>
                <c:pt idx="86">
                  <c:v>CONJUNTO MONTADO DE 01 TOMADA DE REDE DE EMBUTIR 1 PT DADOS OU TELEFONE  - ESPELHO PVC - CAIXA 4X2 EMBUTIDO (DIVISÓRIA/PAREDE), ESPELHO EM PVC PARA CAIXA 4X2, FORNECIDA COM ABERTURA PARA UM POSTOS PARA CONECTOR RJ-45 CAT. 6 - 4 PARES, COM GUARNIÇÃO DE FIXA</c:v>
                </c:pt>
                <c:pt idx="87">
                  <c:v>CABO 16,00MM2 - ISOLAMENTO PARA 0,7KV - CLASSE 4 - FLEXÍVEL</c:v>
                </c:pt>
                <c:pt idx="88">
                  <c:v>LÂMPADA DE LED TUBULAR T8 - 18/20W</c:v>
                </c:pt>
                <c:pt idx="89">
                  <c:v>Folha de porta em laminado fenólico melamínico com acabamento liso - 90 x 210 cm</c:v>
                </c:pt>
                <c:pt idx="90">
                  <c:v>Tubo de cobre classe E, DN= 28mm (1´), inclusive conexões ( dreno da autoclave)</c:v>
                </c:pt>
                <c:pt idx="91">
                  <c:v>PONTO COM INTERRUPTOR SIMPLES - 1 TECLA, EM CAIXA 4"X2"</c:v>
                </c:pt>
                <c:pt idx="92">
                  <c:v>TERMINAL OU CONECTOR DE PRESSÃO - PARA FIO ATÉ 6MM2</c:v>
                </c:pt>
                <c:pt idx="93">
                  <c:v>CABO 4,00MM2 - ISOLAMENTO PARA 0,7KV - CLASSE 4 - FLEXÍVEL</c:v>
                </c:pt>
                <c:pt idx="94">
                  <c:v>Demolição manual de revestimento cerâmico, incluindo a base</c:v>
                </c:pt>
                <c:pt idx="95">
                  <c:v>MINI DISJUNTOR - TIPO EUROPEU (IEC) - BIPOLAR 6/25A</c:v>
                </c:pt>
                <c:pt idx="96">
                  <c:v>CABO MULTILAN  CAT.6  U/UTP CM COR VM
FABRIC.:FURUKAWA</c:v>
                </c:pt>
                <c:pt idx="97">
                  <c:v>Eletrocalha lisa galvanizada a fogo, 50 x 50 mm, com acessórios</c:v>
                </c:pt>
                <c:pt idx="98">
                  <c:v>Remoção de tubulação elétrica aparente com diâmetro externo até 50 mm</c:v>
                </c:pt>
                <c:pt idx="99">
                  <c:v>Limpeza final da obra</c:v>
                </c:pt>
                <c:pt idx="100">
                  <c:v>Limpeza final da obra</c:v>
                </c:pt>
                <c:pt idx="101">
                  <c:v>CABO 4,00MM2 - ISOLAMENTO PARA 0,7KV - CLASSE 4 - FLEXÍVEL</c:v>
                </c:pt>
                <c:pt idx="102">
                  <c:v>Demolição manual de revestimento sintético, incluindo a base</c:v>
                </c:pt>
                <c:pt idx="103">
                  <c:v>Demolição mecanizada de pavimento ou piso em concreto, inclusive fragmentação, carregamento, transporte até 1 quilômetro e descarregamento</c:v>
                </c:pt>
                <c:pt idx="104">
                  <c:v>ATERRAMENTO DE QUADROS, EXCLUSIVE CABO</c:v>
                </c:pt>
                <c:pt idx="105">
                  <c:v>ATERRAMENTO DE QUADROS, EXCLUSIVE CABO</c:v>
                </c:pt>
                <c:pt idx="106">
                  <c:v>Demolição mecanizada de concreto armado, inclusive fragmentação e acomodação do material</c:v>
                </c:pt>
                <c:pt idx="107">
                  <c:v>Plugue com 2P+T de 10A, 250V</c:v>
                </c:pt>
                <c:pt idx="108">
                  <c:v>PONTO COM INTERRUPTOR SIMPLES - 1 TECLA, EM CAIXA 4"X2"</c:v>
                </c:pt>
                <c:pt idx="109">
                  <c:v>Placa em lona com impressão digital e requadro em metalon</c:v>
                </c:pt>
                <c:pt idx="110">
                  <c:v>Placa em lona com impressão digital e requadro em metalon</c:v>
                </c:pt>
                <c:pt idx="111">
                  <c:v>Placa em lona com impressão digital e requadro em metalon</c:v>
                </c:pt>
                <c:pt idx="112">
                  <c:v>Placa em lona com impressão digital e requadro em metalon</c:v>
                </c:pt>
                <c:pt idx="113">
                  <c:v>Retirada de divisória em placa de madeira ou fibrocimento com montantes metálicos</c:v>
                </c:pt>
                <c:pt idx="114">
                  <c:v>CABO 2,50MM2 - ISOLAMENTO PARA 0,7KV - CLASSE 4 - FLEXÍVEL</c:v>
                </c:pt>
                <c:pt idx="115">
                  <c:v>Canaleta aparente com tampa em PVC, autoextinguível, de 85 x 35 mm, com acessórios</c:v>
                </c:pt>
                <c:pt idx="116">
                  <c:v>Tomada de canaleta/perfilado universal 2P+T, com caixa e tampa</c:v>
                </c:pt>
                <c:pt idx="117">
                  <c:v>CAIXA E PVC 10X10X5CM, INCLUSIVE ESPELHO</c:v>
                </c:pt>
                <c:pt idx="118">
                  <c:v>Remoção de tubulação elétrica aparente com diâmetro externo até 50 mm</c:v>
                </c:pt>
                <c:pt idx="119">
                  <c:v>Remoção de entulho separado de obra com caçamba metálica - terra, alvenaria, concreto, argamassa, madeira, papel, plástico ou metal</c:v>
                </c:pt>
                <c:pt idx="120">
                  <c:v>Remoção de entulho separado de obra com caçamba metálica - terra, alvenaria, concreto, argamassa, madeira, papel, plástico ou metal</c:v>
                </c:pt>
                <c:pt idx="121">
                  <c:v>INTERRUPTOR DIFERENCIAL RESIDUAL BIPOLAR 63A, SENSIBILIDADE 30MA - 220V</c:v>
                </c:pt>
                <c:pt idx="122">
                  <c:v>Luminária redonda de embutir com refletor em alumínio jateado e difusor em vidro para 2 lâmpadas fluorescentes compactas duplas de 18 W/26 W</c:v>
                </c:pt>
                <c:pt idx="123">
                  <c:v>TERMINAL OU CONECTOR DE PRESSÃO - PARA FIO ATÉ 6MM2</c:v>
                </c:pt>
                <c:pt idx="124">
                  <c:v>ELETRODUTO DE PVC CORRUGADO REFORÇADO, ANTICHAMA - 25MM (3/4")</c:v>
                </c:pt>
                <c:pt idx="125">
                  <c:v>Tubo de PVC rígido soldável marrom, DN= 25 mm, (3/4´), inclusive conexões</c:v>
                </c:pt>
                <c:pt idx="126">
                  <c:v>CONJUNTO MONTADO DE 01 TOMADA DE REDE DE EMBUTIR 1 PT DADOS OU TELEFONE  - ESPELHO PVC - CAIXA 4X2 EMBUTIDO (DIVISÓRIA/PAREDE), ESPELHO EM PVC PARA CAIXA 4X2, FORNECIDA COM ABERTURA PARA UM POSTOS PARA CONECTOR RJ-45 CAT. 6 - 4 PARES, COM GUARNIÇÃO DE FIXA</c:v>
                </c:pt>
                <c:pt idx="127">
                  <c:v>MINI DISJUNTOR - TIPO EUROPEU (IEC) - TRIPOLAR 80A</c:v>
                </c:pt>
                <c:pt idx="128">
                  <c:v>Cuba em aço inoxidável simples de 560x330x140mm</c:v>
                </c:pt>
                <c:pt idx="129">
                  <c:v>Demolição manual de revestimento sintético, incluindo a base</c:v>
                </c:pt>
                <c:pt idx="130">
                  <c:v>Retirada de bancada incluindo pertences</c:v>
                </c:pt>
                <c:pt idx="131">
                  <c:v>TERMINAL OU CONECTOR DE PRESSÃO - PARA CABO 16MM2</c:v>
                </c:pt>
                <c:pt idx="132">
                  <c:v>CONECTOR FÊMEA GIGALAN CAT6 90/180
FABRIC.:FURUKAWA</c:v>
                </c:pt>
                <c:pt idx="133">
                  <c:v>CABO MULTILAN  CAT.6  U/UTP CM COR VM
FABRIC.:FURUKAWA</c:v>
                </c:pt>
                <c:pt idx="134">
                  <c:v>Torneira de mesa para pia com bica móvel e arejador em latão fundido cromado</c:v>
                </c:pt>
                <c:pt idx="135">
                  <c:v>Luminária redonda de embutir com refletor em alumínio jateado e difusor em vidro para 2 lâmpadas fluorescentes compactas duplas de 18 W/26 W</c:v>
                </c:pt>
                <c:pt idx="136">
                  <c:v>Massa corrida à base de resina acrílica</c:v>
                </c:pt>
                <c:pt idx="137">
                  <c:v>Remoção de entulho separado de obra com caçamba metálica - terra, alvenaria, concreto, argamassa, madeira, papel, plástico ou metal</c:v>
                </c:pt>
                <c:pt idx="138">
                  <c:v>Limpeza final da obra</c:v>
                </c:pt>
                <c:pt idx="139">
                  <c:v>CONJUNTO MONTADO DE 01 TOMADA DE REDE DE EMBUTIR 1 PT DADOS OU TELEFONE  - ESPELHO PVC - CAIXA 4X2 EMBUTIDO (DIVISÓRIA/PAREDE), ESPELHO EM PVC PARA CAIXA 4X2, FORNECIDA COM ABERTURA PARA UM POSTOS PARA CONECTOR RJ-45 CAT. 6 - 4 PARES, COM GUARNIÇÃO DE FIXA</c:v>
                </c:pt>
                <c:pt idx="140">
                  <c:v>Demolição manual de painéis divisórias, inclusive montantes metálicos</c:v>
                </c:pt>
                <c:pt idx="141">
                  <c:v>Tubo de PVC rígido branco, pontas lisas, soldável, linha esgoto série normal, DN= 40 mm, inclusive conexões</c:v>
                </c:pt>
                <c:pt idx="142">
                  <c:v>Tubo de PVC rígido branco, pontas lisas, soldável, linha esgoto série normal, DN= 40 mm, inclusive conexões</c:v>
                </c:pt>
                <c:pt idx="143">
                  <c:v>Tomada 2P+T de 20 A - 250 V, completa</c:v>
                </c:pt>
                <c:pt idx="144">
                  <c:v>CONECTOR FÊMEA GIGALAN CAT6 90/180
FABRIC.:FURUKAWA</c:v>
                </c:pt>
                <c:pt idx="145">
                  <c:v>PROTEÇÃO PARA BARRAMENTO DE QUADROS EM POLICARBONATO COMPACTO 4MM</c:v>
                </c:pt>
                <c:pt idx="146">
                  <c:v>Tubo de PVC rígido soldável marrom, DN= 25 mm, (3/4´), inclusive conexões</c:v>
                </c:pt>
                <c:pt idx="147">
                  <c:v>Tubo de PVC rígido soldável marrom, DN= 25 mm, (3/4´), inclusive conexões</c:v>
                </c:pt>
                <c:pt idx="148">
                  <c:v>Tubo de PVC rígido soldável marrom, DN= 25 mm, (3/4´), inclusive conexões</c:v>
                </c:pt>
                <c:pt idx="149">
                  <c:v>Demolição manual de alvenaria de elevação ou elemento vazado, incluindo revestimento</c:v>
                </c:pt>
                <c:pt idx="150">
                  <c:v>MINI DISJUNTOR - TIPO EUROPEU (IEC) - TRIPOLAR 80A</c:v>
                </c:pt>
                <c:pt idx="151">
                  <c:v>Argamassa de regularização e/ou proteção</c:v>
                </c:pt>
                <c:pt idx="152">
                  <c:v>TERMINAL OU CONECTOR DE PRESSÃO - PARA CABO 16MM2</c:v>
                </c:pt>
                <c:pt idx="153">
                  <c:v>Torneira de mesa para pia com bica móvel e arejador em latão fundido cromado</c:v>
                </c:pt>
                <c:pt idx="154">
                  <c:v>Torneira de mesa para pia com bica móvel e arejador em latão fundido cromado</c:v>
                </c:pt>
                <c:pt idx="155">
                  <c:v>PROTEÇÃO PARA BARRAMENTO DE QUADROS EM POLICARBONATO COMPACTO 4MM</c:v>
                </c:pt>
                <c:pt idx="156">
                  <c:v>Remoção de aparelho de iluminação ou projetor fixo em teto, piso ou parede</c:v>
                </c:pt>
                <c:pt idx="157">
                  <c:v>Retirada de batente com guarnição e peças lineares em madeira, chumbados</c:v>
                </c:pt>
                <c:pt idx="158">
                  <c:v>Demolição manual de alvenaria de elevação ou elemento vazado, incluindo revestimento</c:v>
                </c:pt>
                <c:pt idx="159">
                  <c:v>Retirada de registro ou válvula aparentes</c:v>
                </c:pt>
                <c:pt idx="160">
                  <c:v>PONTO COM INTERRUPTOR SIMPLES - 1 TECLA, EM CAIXA 4"X2"</c:v>
                </c:pt>
                <c:pt idx="161">
                  <c:v>PONTO COM INTERRUPTOR SIMPLES - 1 TECLA, EM CAIXA 4"X2"</c:v>
                </c:pt>
                <c:pt idx="162">
                  <c:v>Tomada de canaleta/perfilado universal 2P+T, com caixa e tampa</c:v>
                </c:pt>
                <c:pt idx="163">
                  <c:v>CONECTOR FÊMEA GIGALAN CAT6 90/180
FABRIC.:FURUKAWA</c:v>
                </c:pt>
                <c:pt idx="164">
                  <c:v>Barra de neutro e/ou terra</c:v>
                </c:pt>
                <c:pt idx="165">
                  <c:v>Retirada de bancada incluindo pertences</c:v>
                </c:pt>
                <c:pt idx="166">
                  <c:v>Demolição manual de revestimento cerâmico, incluindo a base</c:v>
                </c:pt>
                <c:pt idx="167">
                  <c:v>MINI DISJUNTOR - TIPO EUROPEU (IEC) -  BIPOLAR 32/50A</c:v>
                </c:pt>
                <c:pt idx="168">
                  <c:v>Retirada de folha de esquadria em madeira</c:v>
                </c:pt>
                <c:pt idx="169">
                  <c:v>Válvula de esfera monobloco em latão, passagem plena, acionamento com alavanca, DN= 1/2´</c:v>
                </c:pt>
                <c:pt idx="170">
                  <c:v>DISPOSITIVO DE PROTEÇÃO CONTRA SURTOS 275V - 15KA</c:v>
                </c:pt>
                <c:pt idx="171">
                  <c:v>DISPOSITIVO DE PROTEÇÃO CONTRA SURTOS 275V - 15KA</c:v>
                </c:pt>
                <c:pt idx="172">
                  <c:v>PATCH CORD F/UTP GIGALAN CAT.6  COR CZ 1,5m
FABRIC.FURUKAWA</c:v>
                </c:pt>
                <c:pt idx="173">
                  <c:v>Válvula americana</c:v>
                </c:pt>
                <c:pt idx="174">
                  <c:v>Registro regulador de vazão para torneira, misturador e bidê, em latão cromado com canopla, DN= 1/2´</c:v>
                </c:pt>
                <c:pt idx="175">
                  <c:v>Registro regulador de vazão para torneira, misturador e bidê, em latão cromado com canopla, DN= 1/2´</c:v>
                </c:pt>
                <c:pt idx="176">
                  <c:v>Registro regulador de vazão para torneira, misturador e bidê, em latão cromado com canopla, DN= 1/2´</c:v>
                </c:pt>
                <c:pt idx="177">
                  <c:v>Retirada de esquadria metálica em geral</c:v>
                </c:pt>
                <c:pt idx="178">
                  <c:v>Remoção de aparelho de iluminação ou projetor fixo em teto, piso ou parede</c:v>
                </c:pt>
                <c:pt idx="179">
                  <c:v>Retirada de folha de esquadria metálica</c:v>
                </c:pt>
                <c:pt idx="180">
                  <c:v>CONECTOR FÊMEA GIGALAN CAT6 90/180
FABRIC.:FURUKAWA</c:v>
                </c:pt>
                <c:pt idx="181">
                  <c:v>Demolição manual de revestimento cerâmico, incluindo a base</c:v>
                </c:pt>
                <c:pt idx="182">
                  <c:v>Retirada de batente com guarnição e peças lineares em madeira, chumbados</c:v>
                </c:pt>
                <c:pt idx="183">
                  <c:v>Demolição manual de alvenaria de elevação ou elemento vazado, incluindo revestimento</c:v>
                </c:pt>
                <c:pt idx="184">
                  <c:v>CAIXA E PVC 10X10X5CM, INCLUSIVE ESPELHO</c:v>
                </c:pt>
                <c:pt idx="185">
                  <c:v>PATCH CORD F/UTP GIGALAN CAT.6  COR CZ 1,5m
FABRIC.FURUKAWA</c:v>
                </c:pt>
                <c:pt idx="186">
                  <c:v>Barra de neutro e/ou terra</c:v>
                </c:pt>
                <c:pt idx="187">
                  <c:v>Sifão plástico sanfonado universal de 1´</c:v>
                </c:pt>
                <c:pt idx="188">
                  <c:v>Engate flexível metálico DN= 1/2´</c:v>
                </c:pt>
                <c:pt idx="189">
                  <c:v>DEMOLIÇÃO DE FORRO DE GESSO</c:v>
                </c:pt>
                <c:pt idx="190">
                  <c:v>Válvula americana</c:v>
                </c:pt>
                <c:pt idx="191">
                  <c:v>Válvula americana</c:v>
                </c:pt>
                <c:pt idx="192">
                  <c:v>BARRAMENTO DE COBRE PARA 60A - 9,52X2,38MM</c:v>
                </c:pt>
                <c:pt idx="193">
                  <c:v>PATCH CORD F/UTP GIGALAN CAT.6  COR CZ 1,5m
FABRIC.FURUKAWA</c:v>
                </c:pt>
                <c:pt idx="194">
                  <c:v>Retirada de registro ou válvula aparentes</c:v>
                </c:pt>
                <c:pt idx="195">
                  <c:v>Retirada de registro ou válvula aparentes</c:v>
                </c:pt>
                <c:pt idx="196">
                  <c:v>Argamassa de regularização e/ou proteção</c:v>
                </c:pt>
                <c:pt idx="197">
                  <c:v>Sifão plástico sanfonado universal de 1´</c:v>
                </c:pt>
                <c:pt idx="198">
                  <c:v>Sifão plástico sanfonado universal de 1´</c:v>
                </c:pt>
                <c:pt idx="199">
                  <c:v>Engate flexível metálico DN= 1/2´</c:v>
                </c:pt>
                <c:pt idx="200">
                  <c:v>Engate flexível metálico DN= 1/2´</c:v>
                </c:pt>
                <c:pt idx="201">
                  <c:v>Retirada de folha de esquadria em madeira</c:v>
                </c:pt>
                <c:pt idx="202">
                  <c:v>PATCH CORD F/UTP GIGALAN CAT.6  COR CZ 1,5m
FABRIC.FURUKAWA</c:v>
                </c:pt>
                <c:pt idx="203">
                  <c:v>BARRAMENTO DE COBRE PARA 60A - 9,52X2,38MM</c:v>
                </c:pt>
                <c:pt idx="204">
                  <c:v>Demolição manual de revestimento cerâmico, incluindo a base</c:v>
                </c:pt>
              </c:strCache>
            </c:strRef>
          </c:cat>
          <c:val>
            <c:numRef>
              <c:f>'Curva ABC'!$D$17:$D$221</c:f>
              <c:numCache>
                <c:formatCode>0.00%</c:formatCode>
                <c:ptCount val="205"/>
                <c:pt idx="0">
                  <c:v>0.13365161540450912</c:v>
                </c:pt>
                <c:pt idx="1">
                  <c:v>6.3795272238961281E-2</c:v>
                </c:pt>
                <c:pt idx="2">
                  <c:v>6.3326212170675245E-2</c:v>
                </c:pt>
                <c:pt idx="3">
                  <c:v>4.2053612642227997E-2</c:v>
                </c:pt>
                <c:pt idx="4">
                  <c:v>3.9482656793245322E-2</c:v>
                </c:pt>
                <c:pt idx="5">
                  <c:v>3.8891266739763682E-2</c:v>
                </c:pt>
                <c:pt idx="6">
                  <c:v>3.8791252054130448E-2</c:v>
                </c:pt>
                <c:pt idx="7">
                  <c:v>3.1415446230694692E-2</c:v>
                </c:pt>
                <c:pt idx="8">
                  <c:v>3.1415446230694692E-2</c:v>
                </c:pt>
                <c:pt idx="9">
                  <c:v>3.0930593862337551E-2</c:v>
                </c:pt>
                <c:pt idx="10">
                  <c:v>2.9984475196032111E-2</c:v>
                </c:pt>
                <c:pt idx="11">
                  <c:v>2.9984475196032111E-2</c:v>
                </c:pt>
                <c:pt idx="12">
                  <c:v>2.6205465364152452E-2</c:v>
                </c:pt>
                <c:pt idx="13">
                  <c:v>2.4767928350858788E-2</c:v>
                </c:pt>
                <c:pt idx="14">
                  <c:v>2.4113482000630508E-2</c:v>
                </c:pt>
                <c:pt idx="15">
                  <c:v>2.0189260546281323E-2</c:v>
                </c:pt>
                <c:pt idx="16">
                  <c:v>1.94150770991918E-2</c:v>
                </c:pt>
                <c:pt idx="17">
                  <c:v>1.9353033150427131E-2</c:v>
                </c:pt>
                <c:pt idx="18">
                  <c:v>1.9331066029938563E-2</c:v>
                </c:pt>
                <c:pt idx="19">
                  <c:v>1.8251682302917793E-2</c:v>
                </c:pt>
                <c:pt idx="20">
                  <c:v>1.7237685274983372E-2</c:v>
                </c:pt>
                <c:pt idx="21">
                  <c:v>1.4930539540116427E-2</c:v>
                </c:pt>
                <c:pt idx="22">
                  <c:v>1.3206718710125225E-2</c:v>
                </c:pt>
                <c:pt idx="23">
                  <c:v>1.0147300028077658E-2</c:v>
                </c:pt>
                <c:pt idx="24">
                  <c:v>8.8044791400834835E-3</c:v>
                </c:pt>
                <c:pt idx="25">
                  <c:v>7.1510008111659706E-3</c:v>
                </c:pt>
                <c:pt idx="26">
                  <c:v>6.8027340986694289E-3</c:v>
                </c:pt>
                <c:pt idx="27">
                  <c:v>6.8007234387797676E-3</c:v>
                </c:pt>
                <c:pt idx="28">
                  <c:v>6.7033266786692006E-3</c:v>
                </c:pt>
                <c:pt idx="29">
                  <c:v>5.5295529528201978E-3</c:v>
                </c:pt>
                <c:pt idx="30">
                  <c:v>5.4445447538468451E-3</c:v>
                </c:pt>
                <c:pt idx="31">
                  <c:v>4.6995123654190027E-3</c:v>
                </c:pt>
                <c:pt idx="32">
                  <c:v>4.5787046137661233E-3</c:v>
                </c:pt>
                <c:pt idx="33">
                  <c:v>4.5264834334719064E-3</c:v>
                </c:pt>
                <c:pt idx="34">
                  <c:v>4.4022395700417417E-3</c:v>
                </c:pt>
                <c:pt idx="35">
                  <c:v>3.7240703770384446E-3</c:v>
                </c:pt>
                <c:pt idx="36">
                  <c:v>3.6984774910729396E-3</c:v>
                </c:pt>
                <c:pt idx="37">
                  <c:v>3.5544684957319649E-3</c:v>
                </c:pt>
                <c:pt idx="38">
                  <c:v>3.4972566075418226E-3</c:v>
                </c:pt>
                <c:pt idx="39">
                  <c:v>3.2414228992137602E-3</c:v>
                </c:pt>
                <c:pt idx="40">
                  <c:v>3.2414228992137602E-3</c:v>
                </c:pt>
                <c:pt idx="41">
                  <c:v>2.9031890989445674E-3</c:v>
                </c:pt>
                <c:pt idx="42">
                  <c:v>2.8898968245102082E-3</c:v>
                </c:pt>
                <c:pt idx="43">
                  <c:v>2.8866165783983924E-3</c:v>
                </c:pt>
                <c:pt idx="44">
                  <c:v>2.8820513757904678E-3</c:v>
                </c:pt>
                <c:pt idx="45">
                  <c:v>2.7650274951946793E-3</c:v>
                </c:pt>
                <c:pt idx="46">
                  <c:v>2.6952606820206163E-3</c:v>
                </c:pt>
                <c:pt idx="47">
                  <c:v>2.5496943602376205E-3</c:v>
                </c:pt>
                <c:pt idx="48">
                  <c:v>2.4825033886864611E-3</c:v>
                </c:pt>
                <c:pt idx="49">
                  <c:v>2.4760720327572216E-3</c:v>
                </c:pt>
                <c:pt idx="50">
                  <c:v>2.3324384170042055E-3</c:v>
                </c:pt>
                <c:pt idx="51">
                  <c:v>2.2565225522694168E-3</c:v>
                </c:pt>
                <c:pt idx="52">
                  <c:v>2.1881137709219029E-3</c:v>
                </c:pt>
                <c:pt idx="53">
                  <c:v>2.0923612596289677E-3</c:v>
                </c:pt>
                <c:pt idx="54">
                  <c:v>2.0039569129182964E-3</c:v>
                </c:pt>
                <c:pt idx="55">
                  <c:v>1.977159596546465E-3</c:v>
                </c:pt>
                <c:pt idx="56">
                  <c:v>1.9613733912624259E-3</c:v>
                </c:pt>
                <c:pt idx="57">
                  <c:v>1.9570214132930332E-3</c:v>
                </c:pt>
                <c:pt idx="58">
                  <c:v>1.9082228302470185E-3</c:v>
                </c:pt>
                <c:pt idx="59">
                  <c:v>1.8175736068244404E-3</c:v>
                </c:pt>
                <c:pt idx="60">
                  <c:v>1.7772342478659824E-3</c:v>
                </c:pt>
                <c:pt idx="61">
                  <c:v>1.7486283037709113E-3</c:v>
                </c:pt>
                <c:pt idx="62">
                  <c:v>1.6507146885048145E-3</c:v>
                </c:pt>
                <c:pt idx="63">
                  <c:v>1.6475340366424913E-3</c:v>
                </c:pt>
                <c:pt idx="64">
                  <c:v>1.6308511777441944E-3</c:v>
                </c:pt>
                <c:pt idx="65">
                  <c:v>1.6094468212921942E-3</c:v>
                </c:pt>
                <c:pt idx="66">
                  <c:v>1.5690038960654224E-3</c:v>
                </c:pt>
                <c:pt idx="67">
                  <c:v>1.5231527227818561E-3</c:v>
                </c:pt>
                <c:pt idx="68">
                  <c:v>1.4403557549859379E-3</c:v>
                </c:pt>
                <c:pt idx="69">
                  <c:v>1.4203719359986344E-3</c:v>
                </c:pt>
                <c:pt idx="70">
                  <c:v>1.4194203515704446E-3</c:v>
                </c:pt>
                <c:pt idx="71">
                  <c:v>1.3832311802907504E-3</c:v>
                </c:pt>
                <c:pt idx="72">
                  <c:v>1.3675711068261893E-3</c:v>
                </c:pt>
                <c:pt idx="73">
                  <c:v>1.2815764866523729E-3</c:v>
                </c:pt>
                <c:pt idx="74">
                  <c:v>1.2777780317486857E-3</c:v>
                </c:pt>
                <c:pt idx="75">
                  <c:v>1.1933853765351344E-3</c:v>
                </c:pt>
                <c:pt idx="76">
                  <c:v>1.130967248641989E-3</c:v>
                </c:pt>
                <c:pt idx="77">
                  <c:v>1.1266127749045359E-3</c:v>
                </c:pt>
                <c:pt idx="78">
                  <c:v>1.1092691916597477E-3</c:v>
                </c:pt>
                <c:pt idx="79">
                  <c:v>1.0946703737893127E-3</c:v>
                </c:pt>
                <c:pt idx="80">
                  <c:v>1.0808218801207547E-3</c:v>
                </c:pt>
                <c:pt idx="81">
                  <c:v>1.0795950675440002E-3</c:v>
                </c:pt>
                <c:pt idx="82">
                  <c:v>1.074046838881621E-3</c:v>
                </c:pt>
                <c:pt idx="83">
                  <c:v>9.4216684631722022E-4</c:v>
                </c:pt>
                <c:pt idx="84">
                  <c:v>9.1937434533152004E-4</c:v>
                </c:pt>
                <c:pt idx="85">
                  <c:v>8.752003527040137E-4</c:v>
                </c:pt>
                <c:pt idx="86">
                  <c:v>8.6978729479690359E-4</c:v>
                </c:pt>
                <c:pt idx="87">
                  <c:v>8.6461541273714026E-4</c:v>
                </c:pt>
                <c:pt idx="88">
                  <c:v>8.6381149324598521E-4</c:v>
                </c:pt>
                <c:pt idx="89">
                  <c:v>8.2768958637906894E-4</c:v>
                </c:pt>
                <c:pt idx="90">
                  <c:v>8.0975300290853027E-4</c:v>
                </c:pt>
                <c:pt idx="91">
                  <c:v>8.0200348303435614E-4</c:v>
                </c:pt>
                <c:pt idx="92">
                  <c:v>8.0177570584519567E-4</c:v>
                </c:pt>
                <c:pt idx="93">
                  <c:v>7.7578230896451904E-4</c:v>
                </c:pt>
                <c:pt idx="94">
                  <c:v>7.7484037707707177E-4</c:v>
                </c:pt>
                <c:pt idx="95">
                  <c:v>7.6580030861601205E-4</c:v>
                </c:pt>
                <c:pt idx="96">
                  <c:v>7.4282160982716647E-4</c:v>
                </c:pt>
                <c:pt idx="97">
                  <c:v>7.1603122592108057E-4</c:v>
                </c:pt>
                <c:pt idx="98">
                  <c:v>7.1265618006192337E-4</c:v>
                </c:pt>
                <c:pt idx="99">
                  <c:v>6.6851956617360801E-4</c:v>
                </c:pt>
                <c:pt idx="100">
                  <c:v>6.6851956617360801E-4</c:v>
                </c:pt>
                <c:pt idx="101">
                  <c:v>6.2062584717161528E-4</c:v>
                </c:pt>
                <c:pt idx="102">
                  <c:v>6.1696495993265974E-4</c:v>
                </c:pt>
                <c:pt idx="103">
                  <c:v>5.9713243303314851E-4</c:v>
                </c:pt>
                <c:pt idx="104">
                  <c:v>5.8643247148115838E-4</c:v>
                </c:pt>
                <c:pt idx="105">
                  <c:v>5.8643247148115838E-4</c:v>
                </c:pt>
                <c:pt idx="106">
                  <c:v>5.8414038580301283E-4</c:v>
                </c:pt>
                <c:pt idx="107">
                  <c:v>5.7903937165815309E-4</c:v>
                </c:pt>
                <c:pt idx="108">
                  <c:v>4.5828770459106072E-4</c:v>
                </c:pt>
                <c:pt idx="109">
                  <c:v>4.5600556724913487E-4</c:v>
                </c:pt>
                <c:pt idx="110">
                  <c:v>4.5600556724913487E-4</c:v>
                </c:pt>
                <c:pt idx="111">
                  <c:v>4.5600556724913487E-4</c:v>
                </c:pt>
                <c:pt idx="112">
                  <c:v>4.5600556724913487E-4</c:v>
                </c:pt>
                <c:pt idx="113">
                  <c:v>4.5268804308234452E-4</c:v>
                </c:pt>
                <c:pt idx="114">
                  <c:v>4.3210672649578142E-4</c:v>
                </c:pt>
                <c:pt idx="115">
                  <c:v>4.3084466614932911E-4</c:v>
                </c:pt>
                <c:pt idx="116">
                  <c:v>4.2309797855051567E-4</c:v>
                </c:pt>
                <c:pt idx="117">
                  <c:v>4.1184125598958389E-4</c:v>
                </c:pt>
                <c:pt idx="118">
                  <c:v>3.9523393001701131E-4</c:v>
                </c:pt>
                <c:pt idx="119">
                  <c:v>3.9339576207108928E-4</c:v>
                </c:pt>
                <c:pt idx="120">
                  <c:v>3.776599315882457E-4</c:v>
                </c:pt>
                <c:pt idx="121">
                  <c:v>3.7465328019457486E-4</c:v>
                </c:pt>
                <c:pt idx="122">
                  <c:v>3.693110604573475E-4</c:v>
                </c:pt>
                <c:pt idx="123">
                  <c:v>3.4986576255063081E-4</c:v>
                </c:pt>
                <c:pt idx="124">
                  <c:v>3.4300564955944195E-4</c:v>
                </c:pt>
                <c:pt idx="125">
                  <c:v>3.3909717253546628E-4</c:v>
                </c:pt>
                <c:pt idx="126">
                  <c:v>3.2617023554883887E-4</c:v>
                </c:pt>
                <c:pt idx="127">
                  <c:v>3.1611454258030918E-4</c:v>
                </c:pt>
                <c:pt idx="128">
                  <c:v>3.1575112340507058E-4</c:v>
                </c:pt>
                <c:pt idx="129">
                  <c:v>3.127082673631289E-4</c:v>
                </c:pt>
                <c:pt idx="130">
                  <c:v>3.0666169233104954E-4</c:v>
                </c:pt>
                <c:pt idx="131">
                  <c:v>3.0066588969194835E-4</c:v>
                </c:pt>
                <c:pt idx="132">
                  <c:v>2.9919186803044399E-4</c:v>
                </c:pt>
                <c:pt idx="133">
                  <c:v>2.971286439308666E-4</c:v>
                </c:pt>
                <c:pt idx="134">
                  <c:v>2.8506515452992882E-4</c:v>
                </c:pt>
                <c:pt idx="135">
                  <c:v>2.4620737363823171E-4</c:v>
                </c:pt>
                <c:pt idx="136">
                  <c:v>2.4601845838622657E-4</c:v>
                </c:pt>
                <c:pt idx="137">
                  <c:v>2.360374572426536E-4</c:v>
                </c:pt>
                <c:pt idx="138">
                  <c:v>2.2185383833194956E-4</c:v>
                </c:pt>
                <c:pt idx="139">
                  <c:v>2.174468236992259E-4</c:v>
                </c:pt>
                <c:pt idx="140">
                  <c:v>2.0638745645966511E-4</c:v>
                </c:pt>
                <c:pt idx="141">
                  <c:v>1.9613733912624256E-4</c:v>
                </c:pt>
                <c:pt idx="142">
                  <c:v>1.9613733912624256E-4</c:v>
                </c:pt>
                <c:pt idx="143">
                  <c:v>1.9317390778428201E-4</c:v>
                </c:pt>
                <c:pt idx="144">
                  <c:v>1.8699491751902753E-4</c:v>
                </c:pt>
                <c:pt idx="145">
                  <c:v>1.7481497308327937E-4</c:v>
                </c:pt>
                <c:pt idx="146">
                  <c:v>1.6954858626773314E-4</c:v>
                </c:pt>
                <c:pt idx="147">
                  <c:v>1.6954858626773314E-4</c:v>
                </c:pt>
                <c:pt idx="148">
                  <c:v>1.6954858626773314E-4</c:v>
                </c:pt>
                <c:pt idx="149">
                  <c:v>1.6903149587196156E-4</c:v>
                </c:pt>
                <c:pt idx="150">
                  <c:v>1.5805727129015459E-4</c:v>
                </c:pt>
                <c:pt idx="151">
                  <c:v>1.5130275662117874E-4</c:v>
                </c:pt>
                <c:pt idx="152">
                  <c:v>1.5033294484597418E-4</c:v>
                </c:pt>
                <c:pt idx="153">
                  <c:v>1.4253257726496441E-4</c:v>
                </c:pt>
                <c:pt idx="154">
                  <c:v>1.4253257726496441E-4</c:v>
                </c:pt>
                <c:pt idx="155">
                  <c:v>1.3985197846662348E-4</c:v>
                </c:pt>
                <c:pt idx="156">
                  <c:v>1.3833187550595392E-4</c:v>
                </c:pt>
                <c:pt idx="157">
                  <c:v>1.3690254121921858E-4</c:v>
                </c:pt>
                <c:pt idx="158">
                  <c:v>1.3184456678013004E-4</c:v>
                </c:pt>
                <c:pt idx="159">
                  <c:v>1.2202369789104716E-4</c:v>
                </c:pt>
                <c:pt idx="160">
                  <c:v>1.1457192614776518E-4</c:v>
                </c:pt>
                <c:pt idx="161">
                  <c:v>1.1457192614776518E-4</c:v>
                </c:pt>
                <c:pt idx="162">
                  <c:v>1.1282612761347084E-4</c:v>
                </c:pt>
                <c:pt idx="163">
                  <c:v>1.121969505114165E-4</c:v>
                </c:pt>
                <c:pt idx="164">
                  <c:v>1.1046325092871935E-4</c:v>
                </c:pt>
                <c:pt idx="165">
                  <c:v>1.0860934936724674E-4</c:v>
                </c:pt>
                <c:pt idx="166">
                  <c:v>1.0395436996125633E-4</c:v>
                </c:pt>
                <c:pt idx="167">
                  <c:v>1.0212457269304948E-4</c:v>
                </c:pt>
                <c:pt idx="168">
                  <c:v>9.079940777630534E-5</c:v>
                </c:pt>
                <c:pt idx="169">
                  <c:v>9.0741174662084306E-5</c:v>
                </c:pt>
                <c:pt idx="170">
                  <c:v>8.8886698405364766E-5</c:v>
                </c:pt>
                <c:pt idx="171">
                  <c:v>8.8886698405364766E-5</c:v>
                </c:pt>
                <c:pt idx="172">
                  <c:v>8.8377549394299949E-5</c:v>
                </c:pt>
                <c:pt idx="173">
                  <c:v>8.8315766171605974E-5</c:v>
                </c:pt>
                <c:pt idx="174">
                  <c:v>8.4785956062877801E-5</c:v>
                </c:pt>
                <c:pt idx="175">
                  <c:v>8.4785956062877801E-5</c:v>
                </c:pt>
                <c:pt idx="176">
                  <c:v>8.4785956062877801E-5</c:v>
                </c:pt>
                <c:pt idx="177">
                  <c:v>8.465140465388348E-5</c:v>
                </c:pt>
                <c:pt idx="178">
                  <c:v>7.9046786003402245E-5</c:v>
                </c:pt>
                <c:pt idx="179">
                  <c:v>7.8893870266211069E-5</c:v>
                </c:pt>
                <c:pt idx="180">
                  <c:v>7.4797967007610998E-5</c:v>
                </c:pt>
                <c:pt idx="181">
                  <c:v>6.8457755828144428E-5</c:v>
                </c:pt>
                <c:pt idx="182">
                  <c:v>6.8451270609609291E-5</c:v>
                </c:pt>
                <c:pt idx="183">
                  <c:v>6.7612598348784625E-5</c:v>
                </c:pt>
                <c:pt idx="184">
                  <c:v>6.589460095833342E-5</c:v>
                </c:pt>
                <c:pt idx="185">
                  <c:v>5.5235968371437476E-5</c:v>
                </c:pt>
                <c:pt idx="186">
                  <c:v>5.5231625464359674E-5</c:v>
                </c:pt>
                <c:pt idx="187">
                  <c:v>5.2280255460511469E-5</c:v>
                </c:pt>
                <c:pt idx="188">
                  <c:v>4.7616239222318339E-5</c:v>
                </c:pt>
                <c:pt idx="189">
                  <c:v>4.6828310359775382E-5</c:v>
                </c:pt>
                <c:pt idx="190">
                  <c:v>4.4157883085802987E-5</c:v>
                </c:pt>
                <c:pt idx="191">
                  <c:v>4.4157883085802987E-5</c:v>
                </c:pt>
                <c:pt idx="192">
                  <c:v>4.3398253864180952E-5</c:v>
                </c:pt>
                <c:pt idx="193">
                  <c:v>3.3141581022862486E-5</c:v>
                </c:pt>
                <c:pt idx="194">
                  <c:v>3.0505924472761791E-5</c:v>
                </c:pt>
                <c:pt idx="195">
                  <c:v>3.0505924472761791E-5</c:v>
                </c:pt>
                <c:pt idx="196">
                  <c:v>2.8019029003921986E-5</c:v>
                </c:pt>
                <c:pt idx="197">
                  <c:v>2.6140127730255735E-5</c:v>
                </c:pt>
                <c:pt idx="198">
                  <c:v>2.6140127730255735E-5</c:v>
                </c:pt>
                <c:pt idx="199">
                  <c:v>2.3808119611159169E-5</c:v>
                </c:pt>
                <c:pt idx="200">
                  <c:v>2.3808119611159169E-5</c:v>
                </c:pt>
                <c:pt idx="201">
                  <c:v>2.2699851944076335E-5</c:v>
                </c:pt>
                <c:pt idx="202">
                  <c:v>2.2094387348574987E-5</c:v>
                </c:pt>
                <c:pt idx="203">
                  <c:v>2.1699126932090476E-5</c:v>
                </c:pt>
                <c:pt idx="204">
                  <c:v>1.2677362190397116E-5</c:v>
                </c:pt>
              </c:numCache>
            </c:numRef>
          </c:val>
          <c:extLst>
            <c:ext xmlns:c16="http://schemas.microsoft.com/office/drawing/2014/chart" uri="{C3380CC4-5D6E-409C-BE32-E72D297353CC}">
              <c16:uniqueId val="{00000001-27FE-4DA9-B9FC-D80228CB2E5A}"/>
            </c:ext>
          </c:extLst>
        </c:ser>
        <c:dLbls>
          <c:showLegendKey val="0"/>
          <c:showVal val="0"/>
          <c:showCatName val="0"/>
          <c:showSerName val="0"/>
          <c:showPercent val="0"/>
          <c:showBubbleSize val="0"/>
        </c:dLbls>
        <c:gapWidth val="247"/>
        <c:axId val="1695768591"/>
        <c:axId val="1612087583"/>
      </c:barChart>
      <c:lineChart>
        <c:grouping val="standard"/>
        <c:varyColors val="0"/>
        <c:ser>
          <c:idx val="2"/>
          <c:order val="2"/>
          <c:tx>
            <c:strRef>
              <c:f>'Curva ABC'!$E$16</c:f>
              <c:strCache>
                <c:ptCount val="1"/>
                <c:pt idx="0">
                  <c:v>% acumulado</c:v>
                </c:pt>
              </c:strCache>
            </c:strRef>
          </c:tx>
          <c:spPr>
            <a:ln w="31750" cap="rnd">
              <a:solidFill>
                <a:schemeClr val="accent3"/>
              </a:solidFill>
              <a:round/>
            </a:ln>
            <a:effectLst>
              <a:outerShdw blurRad="40000" dist="23000" dir="5400000" rotWithShape="0">
                <a:srgbClr val="000000">
                  <a:alpha val="35000"/>
                </a:srgbClr>
              </a:outerShdw>
            </a:effectLst>
          </c:spPr>
          <c:marker>
            <c:symbol val="none"/>
          </c:marker>
          <c:cat>
            <c:strRef>
              <c:f>'Curva ABC'!$A$17:$A$221</c:f>
              <c:strCache>
                <c:ptCount val="205"/>
                <c:pt idx="0">
                  <c:v>10.8</c:v>
                </c:pt>
                <c:pt idx="1">
                  <c:v>10.4</c:v>
                </c:pt>
                <c:pt idx="2">
                  <c:v>1.2</c:v>
                </c:pt>
                <c:pt idx="3">
                  <c:v>7.9</c:v>
                </c:pt>
                <c:pt idx="4">
                  <c:v>1.3</c:v>
                </c:pt>
                <c:pt idx="5">
                  <c:v>10.3</c:v>
                </c:pt>
                <c:pt idx="6">
                  <c:v>1.1</c:v>
                </c:pt>
                <c:pt idx="7">
                  <c:v>7.37</c:v>
                </c:pt>
                <c:pt idx="8">
                  <c:v>10.47</c:v>
                </c:pt>
                <c:pt idx="9">
                  <c:v>10.6</c:v>
                </c:pt>
                <c:pt idx="10">
                  <c:v>7.38</c:v>
                </c:pt>
                <c:pt idx="11">
                  <c:v>10.48</c:v>
                </c:pt>
                <c:pt idx="12">
                  <c:v>7.3</c:v>
                </c:pt>
                <c:pt idx="13">
                  <c:v>7.21</c:v>
                </c:pt>
                <c:pt idx="14">
                  <c:v>13.2</c:v>
                </c:pt>
                <c:pt idx="15">
                  <c:v>10.7</c:v>
                </c:pt>
                <c:pt idx="16">
                  <c:v>13.3</c:v>
                </c:pt>
                <c:pt idx="17">
                  <c:v>10.20</c:v>
                </c:pt>
                <c:pt idx="18">
                  <c:v>13.13</c:v>
                </c:pt>
                <c:pt idx="19">
                  <c:v>10.5</c:v>
                </c:pt>
                <c:pt idx="20">
                  <c:v>10.9</c:v>
                </c:pt>
                <c:pt idx="21">
                  <c:v>7.5</c:v>
                </c:pt>
                <c:pt idx="22">
                  <c:v>10.1</c:v>
                </c:pt>
                <c:pt idx="23">
                  <c:v>7.1</c:v>
                </c:pt>
                <c:pt idx="24">
                  <c:v>10.2</c:v>
                </c:pt>
                <c:pt idx="25">
                  <c:v>7.4</c:v>
                </c:pt>
                <c:pt idx="26">
                  <c:v>10.10</c:v>
                </c:pt>
                <c:pt idx="27">
                  <c:v>4.6</c:v>
                </c:pt>
                <c:pt idx="28">
                  <c:v>10.51</c:v>
                </c:pt>
                <c:pt idx="29">
                  <c:v>13.1</c:v>
                </c:pt>
                <c:pt idx="30">
                  <c:v>13.17</c:v>
                </c:pt>
                <c:pt idx="31">
                  <c:v>10.35</c:v>
                </c:pt>
                <c:pt idx="32">
                  <c:v>7.39</c:v>
                </c:pt>
                <c:pt idx="33">
                  <c:v>13.4</c:v>
                </c:pt>
                <c:pt idx="34">
                  <c:v>7.2</c:v>
                </c:pt>
                <c:pt idx="35">
                  <c:v>7.41</c:v>
                </c:pt>
                <c:pt idx="36">
                  <c:v>7.20</c:v>
                </c:pt>
                <c:pt idx="37">
                  <c:v>13.34</c:v>
                </c:pt>
                <c:pt idx="38">
                  <c:v>8.3</c:v>
                </c:pt>
                <c:pt idx="39">
                  <c:v>7.7</c:v>
                </c:pt>
                <c:pt idx="40">
                  <c:v>7.6</c:v>
                </c:pt>
                <c:pt idx="41">
                  <c:v>7.10</c:v>
                </c:pt>
                <c:pt idx="42">
                  <c:v>10.19</c:v>
                </c:pt>
                <c:pt idx="43">
                  <c:v>13.12</c:v>
                </c:pt>
                <c:pt idx="44">
                  <c:v>13.19</c:v>
                </c:pt>
                <c:pt idx="45">
                  <c:v>13.21</c:v>
                </c:pt>
                <c:pt idx="46">
                  <c:v>13.15</c:v>
                </c:pt>
                <c:pt idx="47">
                  <c:v>4.3</c:v>
                </c:pt>
                <c:pt idx="48">
                  <c:v>10.24</c:v>
                </c:pt>
                <c:pt idx="49">
                  <c:v>10.53</c:v>
                </c:pt>
                <c:pt idx="50">
                  <c:v>13.31</c:v>
                </c:pt>
                <c:pt idx="51">
                  <c:v>13.35</c:v>
                </c:pt>
                <c:pt idx="52">
                  <c:v>10.50</c:v>
                </c:pt>
                <c:pt idx="53">
                  <c:v>7.26</c:v>
                </c:pt>
                <c:pt idx="54">
                  <c:v>7.11</c:v>
                </c:pt>
                <c:pt idx="55">
                  <c:v>7.25</c:v>
                </c:pt>
                <c:pt idx="56">
                  <c:v>13.6</c:v>
                </c:pt>
                <c:pt idx="57">
                  <c:v>10.31</c:v>
                </c:pt>
                <c:pt idx="58">
                  <c:v>7.23</c:v>
                </c:pt>
                <c:pt idx="59">
                  <c:v>8.2</c:v>
                </c:pt>
                <c:pt idx="60">
                  <c:v>7.34</c:v>
                </c:pt>
                <c:pt idx="61">
                  <c:v>7.36</c:v>
                </c:pt>
                <c:pt idx="62">
                  <c:v>13.37</c:v>
                </c:pt>
                <c:pt idx="63">
                  <c:v>4.5</c:v>
                </c:pt>
                <c:pt idx="64">
                  <c:v>10.52</c:v>
                </c:pt>
                <c:pt idx="65">
                  <c:v>10.32</c:v>
                </c:pt>
                <c:pt idx="66">
                  <c:v>4.8</c:v>
                </c:pt>
                <c:pt idx="67">
                  <c:v>7.35</c:v>
                </c:pt>
                <c:pt idx="68">
                  <c:v>10.23</c:v>
                </c:pt>
                <c:pt idx="69">
                  <c:v>12.8</c:v>
                </c:pt>
                <c:pt idx="70">
                  <c:v>4.1</c:v>
                </c:pt>
                <c:pt idx="71">
                  <c:v>6.5</c:v>
                </c:pt>
                <c:pt idx="72">
                  <c:v>7.40</c:v>
                </c:pt>
                <c:pt idx="73">
                  <c:v>7.8</c:v>
                </c:pt>
                <c:pt idx="74">
                  <c:v>10.49</c:v>
                </c:pt>
                <c:pt idx="75">
                  <c:v>10.22</c:v>
                </c:pt>
                <c:pt idx="76">
                  <c:v>10.41</c:v>
                </c:pt>
                <c:pt idx="77">
                  <c:v>13.26</c:v>
                </c:pt>
                <c:pt idx="78">
                  <c:v>10.56</c:v>
                </c:pt>
                <c:pt idx="79">
                  <c:v>7.28</c:v>
                </c:pt>
                <c:pt idx="80">
                  <c:v>9.4</c:v>
                </c:pt>
                <c:pt idx="81">
                  <c:v>12.4</c:v>
                </c:pt>
                <c:pt idx="82">
                  <c:v>7.27</c:v>
                </c:pt>
                <c:pt idx="83">
                  <c:v>13.30</c:v>
                </c:pt>
                <c:pt idx="84">
                  <c:v>10.45</c:v>
                </c:pt>
                <c:pt idx="85">
                  <c:v>10.33</c:v>
                </c:pt>
                <c:pt idx="86">
                  <c:v>13.36</c:v>
                </c:pt>
                <c:pt idx="87">
                  <c:v>7.30</c:v>
                </c:pt>
                <c:pt idx="88">
                  <c:v>10.39</c:v>
                </c:pt>
                <c:pt idx="89">
                  <c:v>4.7</c:v>
                </c:pt>
                <c:pt idx="90">
                  <c:v>7.24</c:v>
                </c:pt>
                <c:pt idx="91">
                  <c:v>10.30</c:v>
                </c:pt>
                <c:pt idx="92">
                  <c:v>10.38</c:v>
                </c:pt>
                <c:pt idx="93">
                  <c:v>13.18</c:v>
                </c:pt>
                <c:pt idx="94">
                  <c:v>9.3</c:v>
                </c:pt>
                <c:pt idx="95">
                  <c:v>13.27</c:v>
                </c:pt>
                <c:pt idx="96">
                  <c:v>4.15</c:v>
                </c:pt>
                <c:pt idx="97">
                  <c:v>13.16</c:v>
                </c:pt>
                <c:pt idx="98">
                  <c:v>9.11</c:v>
                </c:pt>
                <c:pt idx="99">
                  <c:v>7.46</c:v>
                </c:pt>
                <c:pt idx="100">
                  <c:v>13.40</c:v>
                </c:pt>
                <c:pt idx="101">
                  <c:v>7.29</c:v>
                </c:pt>
                <c:pt idx="102">
                  <c:v>12.2</c:v>
                </c:pt>
                <c:pt idx="103">
                  <c:v>6.3</c:v>
                </c:pt>
                <c:pt idx="104">
                  <c:v>13.24</c:v>
                </c:pt>
                <c:pt idx="105">
                  <c:v>10.29</c:v>
                </c:pt>
                <c:pt idx="106">
                  <c:v>9.2</c:v>
                </c:pt>
                <c:pt idx="107">
                  <c:v>10.37</c:v>
                </c:pt>
                <c:pt idx="108">
                  <c:v>7.31</c:v>
                </c:pt>
                <c:pt idx="109">
                  <c:v>8.1</c:v>
                </c:pt>
                <c:pt idx="110">
                  <c:v>5.1</c:v>
                </c:pt>
                <c:pt idx="111">
                  <c:v>2.1</c:v>
                </c:pt>
                <c:pt idx="112">
                  <c:v>11.1</c:v>
                </c:pt>
                <c:pt idx="113">
                  <c:v>6.7</c:v>
                </c:pt>
                <c:pt idx="114">
                  <c:v>4.9</c:v>
                </c:pt>
                <c:pt idx="115">
                  <c:v>4.10</c:v>
                </c:pt>
                <c:pt idx="116">
                  <c:v>10.46</c:v>
                </c:pt>
                <c:pt idx="117">
                  <c:v>10.42</c:v>
                </c:pt>
                <c:pt idx="118">
                  <c:v>6.14</c:v>
                </c:pt>
                <c:pt idx="119">
                  <c:v>9.6</c:v>
                </c:pt>
                <c:pt idx="120">
                  <c:v>6.9</c:v>
                </c:pt>
                <c:pt idx="121">
                  <c:v>10.26</c:v>
                </c:pt>
                <c:pt idx="122">
                  <c:v>10.36</c:v>
                </c:pt>
                <c:pt idx="123">
                  <c:v>7.32</c:v>
                </c:pt>
                <c:pt idx="124">
                  <c:v>10.21</c:v>
                </c:pt>
                <c:pt idx="125">
                  <c:v>7.12</c:v>
                </c:pt>
                <c:pt idx="126">
                  <c:v>4.14</c:v>
                </c:pt>
                <c:pt idx="127">
                  <c:v>10.34</c:v>
                </c:pt>
                <c:pt idx="128">
                  <c:v>10.11</c:v>
                </c:pt>
                <c:pt idx="129">
                  <c:v>6.2</c:v>
                </c:pt>
                <c:pt idx="130">
                  <c:v>12.6</c:v>
                </c:pt>
                <c:pt idx="131">
                  <c:v>13.32</c:v>
                </c:pt>
                <c:pt idx="132">
                  <c:v>13.39</c:v>
                </c:pt>
                <c:pt idx="133">
                  <c:v>7.43</c:v>
                </c:pt>
                <c:pt idx="134">
                  <c:v>7.18</c:v>
                </c:pt>
                <c:pt idx="135">
                  <c:v>4.13</c:v>
                </c:pt>
                <c:pt idx="136">
                  <c:v>4.4</c:v>
                </c:pt>
                <c:pt idx="137">
                  <c:v>12.5</c:v>
                </c:pt>
                <c:pt idx="138">
                  <c:v>4.18</c:v>
                </c:pt>
                <c:pt idx="139">
                  <c:v>7.42</c:v>
                </c:pt>
                <c:pt idx="140">
                  <c:v>9.10</c:v>
                </c:pt>
                <c:pt idx="141">
                  <c:v>7.13</c:v>
                </c:pt>
                <c:pt idx="142">
                  <c:v>10.13</c:v>
                </c:pt>
                <c:pt idx="143">
                  <c:v>10.44</c:v>
                </c:pt>
                <c:pt idx="144">
                  <c:v>10.55</c:v>
                </c:pt>
                <c:pt idx="145">
                  <c:v>10.28</c:v>
                </c:pt>
                <c:pt idx="146">
                  <c:v>4.2</c:v>
                </c:pt>
                <c:pt idx="147">
                  <c:v>13.5</c:v>
                </c:pt>
                <c:pt idx="148">
                  <c:v>10.12</c:v>
                </c:pt>
                <c:pt idx="149">
                  <c:v>12.1</c:v>
                </c:pt>
                <c:pt idx="150">
                  <c:v>13.29</c:v>
                </c:pt>
                <c:pt idx="151">
                  <c:v>7.22</c:v>
                </c:pt>
                <c:pt idx="152">
                  <c:v>7.33</c:v>
                </c:pt>
                <c:pt idx="153">
                  <c:v>13.11</c:v>
                </c:pt>
                <c:pt idx="154">
                  <c:v>10.18</c:v>
                </c:pt>
                <c:pt idx="155">
                  <c:v>13.23</c:v>
                </c:pt>
                <c:pt idx="156">
                  <c:v>9.5</c:v>
                </c:pt>
                <c:pt idx="157">
                  <c:v>6.13</c:v>
                </c:pt>
                <c:pt idx="158">
                  <c:v>9.1</c:v>
                </c:pt>
                <c:pt idx="159">
                  <c:v>6.11</c:v>
                </c:pt>
                <c:pt idx="160">
                  <c:v>4.12</c:v>
                </c:pt>
                <c:pt idx="161">
                  <c:v>13.25</c:v>
                </c:pt>
                <c:pt idx="162">
                  <c:v>4.11</c:v>
                </c:pt>
                <c:pt idx="163">
                  <c:v>4.17</c:v>
                </c:pt>
                <c:pt idx="164">
                  <c:v>13.33</c:v>
                </c:pt>
                <c:pt idx="165">
                  <c:v>6.10</c:v>
                </c:pt>
                <c:pt idx="166">
                  <c:v>6.4</c:v>
                </c:pt>
                <c:pt idx="167">
                  <c:v>13.28</c:v>
                </c:pt>
                <c:pt idx="168">
                  <c:v>6.12</c:v>
                </c:pt>
                <c:pt idx="169">
                  <c:v>7.19</c:v>
                </c:pt>
                <c:pt idx="170">
                  <c:v>13.20</c:v>
                </c:pt>
                <c:pt idx="171">
                  <c:v>10.25</c:v>
                </c:pt>
                <c:pt idx="172">
                  <c:v>13.38</c:v>
                </c:pt>
                <c:pt idx="173">
                  <c:v>7.16</c:v>
                </c:pt>
                <c:pt idx="174">
                  <c:v>7.17</c:v>
                </c:pt>
                <c:pt idx="175">
                  <c:v>13.10</c:v>
                </c:pt>
                <c:pt idx="176">
                  <c:v>10.17</c:v>
                </c:pt>
                <c:pt idx="177">
                  <c:v>6.8</c:v>
                </c:pt>
                <c:pt idx="178">
                  <c:v>3.3</c:v>
                </c:pt>
                <c:pt idx="179">
                  <c:v>9.7</c:v>
                </c:pt>
                <c:pt idx="180">
                  <c:v>7.45</c:v>
                </c:pt>
                <c:pt idx="181">
                  <c:v>6.6</c:v>
                </c:pt>
                <c:pt idx="182">
                  <c:v>9.9</c:v>
                </c:pt>
                <c:pt idx="183">
                  <c:v>6.1</c:v>
                </c:pt>
                <c:pt idx="184">
                  <c:v>10.43</c:v>
                </c:pt>
                <c:pt idx="185">
                  <c:v>10.54</c:v>
                </c:pt>
                <c:pt idx="186">
                  <c:v>10.40</c:v>
                </c:pt>
                <c:pt idx="187">
                  <c:v>7.14</c:v>
                </c:pt>
                <c:pt idx="188">
                  <c:v>7.15</c:v>
                </c:pt>
                <c:pt idx="189">
                  <c:v>3.1</c:v>
                </c:pt>
                <c:pt idx="190">
                  <c:v>13.9</c:v>
                </c:pt>
                <c:pt idx="191">
                  <c:v>10.16</c:v>
                </c:pt>
                <c:pt idx="192">
                  <c:v>13.22</c:v>
                </c:pt>
                <c:pt idx="193">
                  <c:v>4.16</c:v>
                </c:pt>
                <c:pt idx="194">
                  <c:v>3.2</c:v>
                </c:pt>
                <c:pt idx="195">
                  <c:v>12.7</c:v>
                </c:pt>
                <c:pt idx="196">
                  <c:v>13.14</c:v>
                </c:pt>
                <c:pt idx="197">
                  <c:v>13.7</c:v>
                </c:pt>
                <c:pt idx="198">
                  <c:v>10.14</c:v>
                </c:pt>
                <c:pt idx="199">
                  <c:v>13.8</c:v>
                </c:pt>
                <c:pt idx="200">
                  <c:v>10.15</c:v>
                </c:pt>
                <c:pt idx="201">
                  <c:v>9.8</c:v>
                </c:pt>
                <c:pt idx="202">
                  <c:v>7.44</c:v>
                </c:pt>
                <c:pt idx="203">
                  <c:v>10.27</c:v>
                </c:pt>
                <c:pt idx="204">
                  <c:v>12.3</c:v>
                </c:pt>
              </c:strCache>
            </c:strRef>
          </c:cat>
          <c:val>
            <c:numRef>
              <c:f>'Curva ABC'!$E$17:$E$221</c:f>
              <c:numCache>
                <c:formatCode>0.00%</c:formatCode>
                <c:ptCount val="205"/>
                <c:pt idx="0">
                  <c:v>0.13365161540450912</c:v>
                </c:pt>
                <c:pt idx="1">
                  <c:v>0.1974468876434704</c:v>
                </c:pt>
                <c:pt idx="2">
                  <c:v>0.26077309981414565</c:v>
                </c:pt>
                <c:pt idx="3">
                  <c:v>0.30282671245637366</c:v>
                </c:pt>
                <c:pt idx="4">
                  <c:v>0.34230936924961897</c:v>
                </c:pt>
                <c:pt idx="5">
                  <c:v>0.38120063598938264</c:v>
                </c:pt>
                <c:pt idx="6">
                  <c:v>0.41999188804351306</c:v>
                </c:pt>
                <c:pt idx="7">
                  <c:v>0.45140733427420776</c:v>
                </c:pt>
                <c:pt idx="8">
                  <c:v>0.48282278050490246</c:v>
                </c:pt>
                <c:pt idx="9">
                  <c:v>0.51375337436724</c:v>
                </c:pt>
                <c:pt idx="10">
                  <c:v>0.54373784956327209</c:v>
                </c:pt>
                <c:pt idx="11">
                  <c:v>0.57372232475930418</c:v>
                </c:pt>
                <c:pt idx="12">
                  <c:v>0.59992779012345665</c:v>
                </c:pt>
                <c:pt idx="13">
                  <c:v>0.62469571847431549</c:v>
                </c:pt>
                <c:pt idx="14">
                  <c:v>0.64880920047494595</c:v>
                </c:pt>
                <c:pt idx="15">
                  <c:v>0.66899846102122729</c:v>
                </c:pt>
                <c:pt idx="16">
                  <c:v>0.68841353812041906</c:v>
                </c:pt>
                <c:pt idx="17">
                  <c:v>0.70776657127084619</c:v>
                </c:pt>
                <c:pt idx="18">
                  <c:v>0.7270976373007848</c:v>
                </c:pt>
                <c:pt idx="19">
                  <c:v>0.74534931960370265</c:v>
                </c:pt>
                <c:pt idx="20">
                  <c:v>0.76258700487868603</c:v>
                </c:pt>
                <c:pt idx="21">
                  <c:v>0.7775175444188025</c:v>
                </c:pt>
                <c:pt idx="22">
                  <c:v>0.79072426312892774</c:v>
                </c:pt>
                <c:pt idx="23">
                  <c:v>0.80087156315700536</c:v>
                </c:pt>
                <c:pt idx="24">
                  <c:v>0.80967604229708889</c:v>
                </c:pt>
                <c:pt idx="25">
                  <c:v>0.81682704310825482</c:v>
                </c:pt>
                <c:pt idx="26">
                  <c:v>0.82362977720692421</c:v>
                </c:pt>
                <c:pt idx="27">
                  <c:v>0.83043050064570401</c:v>
                </c:pt>
                <c:pt idx="28">
                  <c:v>0.83713382732437325</c:v>
                </c:pt>
                <c:pt idx="29">
                  <c:v>0.84266338027719345</c:v>
                </c:pt>
                <c:pt idx="30">
                  <c:v>0.84810792503104027</c:v>
                </c:pt>
                <c:pt idx="31">
                  <c:v>0.85280743739645926</c:v>
                </c:pt>
                <c:pt idx="32">
                  <c:v>0.85738614201022534</c:v>
                </c:pt>
                <c:pt idx="33">
                  <c:v>0.86191262544369729</c:v>
                </c:pt>
                <c:pt idx="34">
                  <c:v>0.866314865013739</c:v>
                </c:pt>
                <c:pt idx="35">
                  <c:v>0.87003893539077748</c:v>
                </c:pt>
                <c:pt idx="36">
                  <c:v>0.87373741288185047</c:v>
                </c:pt>
                <c:pt idx="37">
                  <c:v>0.87729188137758241</c:v>
                </c:pt>
                <c:pt idx="38">
                  <c:v>0.88078913798512426</c:v>
                </c:pt>
                <c:pt idx="39">
                  <c:v>0.88403056088433807</c:v>
                </c:pt>
                <c:pt idx="40">
                  <c:v>0.88727198378355188</c:v>
                </c:pt>
                <c:pt idx="41">
                  <c:v>0.89017517288249648</c:v>
                </c:pt>
                <c:pt idx="42">
                  <c:v>0.89306506970700672</c:v>
                </c:pt>
                <c:pt idx="43">
                  <c:v>0.89595168628540511</c:v>
                </c:pt>
                <c:pt idx="44">
                  <c:v>0.89883373766119556</c:v>
                </c:pt>
                <c:pt idx="45">
                  <c:v>0.90159876515639026</c:v>
                </c:pt>
                <c:pt idx="46">
                  <c:v>0.9042940258384109</c:v>
                </c:pt>
                <c:pt idx="47">
                  <c:v>0.90684372019864856</c:v>
                </c:pt>
                <c:pt idx="48">
                  <c:v>0.90932622358733506</c:v>
                </c:pt>
                <c:pt idx="49">
                  <c:v>0.9118022956200923</c:v>
                </c:pt>
                <c:pt idx="50">
                  <c:v>0.91413473403709655</c:v>
                </c:pt>
                <c:pt idx="51">
                  <c:v>0.91639125658936593</c:v>
                </c:pt>
                <c:pt idx="52">
                  <c:v>0.91857937036028781</c:v>
                </c:pt>
                <c:pt idx="53">
                  <c:v>0.92067173161991678</c:v>
                </c:pt>
                <c:pt idx="54">
                  <c:v>0.9226756885328351</c:v>
                </c:pt>
                <c:pt idx="55">
                  <c:v>0.92465284812938153</c:v>
                </c:pt>
                <c:pt idx="56">
                  <c:v>0.92661422152064399</c:v>
                </c:pt>
                <c:pt idx="57">
                  <c:v>0.928571242933937</c:v>
                </c:pt>
                <c:pt idx="58">
                  <c:v>0.93047946576418405</c:v>
                </c:pt>
                <c:pt idx="59">
                  <c:v>0.9322970393710085</c:v>
                </c:pt>
                <c:pt idx="60">
                  <c:v>0.93407427361887452</c:v>
                </c:pt>
                <c:pt idx="61">
                  <c:v>0.93582290192264539</c:v>
                </c:pt>
                <c:pt idx="62">
                  <c:v>0.93747361661115025</c:v>
                </c:pt>
                <c:pt idx="63">
                  <c:v>0.93912115064779278</c:v>
                </c:pt>
                <c:pt idx="64">
                  <c:v>0.94075200182553698</c:v>
                </c:pt>
                <c:pt idx="65">
                  <c:v>0.94236144864682914</c:v>
                </c:pt>
                <c:pt idx="66">
                  <c:v>0.94393045254289454</c:v>
                </c:pt>
                <c:pt idx="67">
                  <c:v>0.94545360526567634</c:v>
                </c:pt>
                <c:pt idx="68">
                  <c:v>0.94689396102066226</c:v>
                </c:pt>
                <c:pt idx="69">
                  <c:v>0.9483143329566609</c:v>
                </c:pt>
                <c:pt idx="70">
                  <c:v>0.9497337533082314</c:v>
                </c:pt>
                <c:pt idx="71">
                  <c:v>0.95111698448852211</c:v>
                </c:pt>
                <c:pt idx="72">
                  <c:v>0.95248455559534828</c:v>
                </c:pt>
                <c:pt idx="73">
                  <c:v>0.95376613208200067</c:v>
                </c:pt>
                <c:pt idx="74">
                  <c:v>0.95504391011374934</c:v>
                </c:pt>
                <c:pt idx="75">
                  <c:v>0.95623729549028447</c:v>
                </c:pt>
                <c:pt idx="76">
                  <c:v>0.9573682627389265</c:v>
                </c:pt>
                <c:pt idx="77">
                  <c:v>0.95849487551383106</c:v>
                </c:pt>
                <c:pt idx="78">
                  <c:v>0.95960414470549082</c:v>
                </c:pt>
                <c:pt idx="79">
                  <c:v>0.96069881507928012</c:v>
                </c:pt>
                <c:pt idx="80">
                  <c:v>0.96177963695940083</c:v>
                </c:pt>
                <c:pt idx="81">
                  <c:v>0.96285923202694479</c:v>
                </c:pt>
                <c:pt idx="82">
                  <c:v>0.96393327886582636</c:v>
                </c:pt>
                <c:pt idx="83">
                  <c:v>0.96487544571214356</c:v>
                </c:pt>
                <c:pt idx="84">
                  <c:v>0.96579482005747508</c:v>
                </c:pt>
                <c:pt idx="85">
                  <c:v>0.96667002041017913</c:v>
                </c:pt>
                <c:pt idx="86">
                  <c:v>0.96753980770497605</c:v>
                </c:pt>
                <c:pt idx="87">
                  <c:v>0.96840442311771324</c:v>
                </c:pt>
                <c:pt idx="88">
                  <c:v>0.96926823461095923</c:v>
                </c:pt>
                <c:pt idx="89">
                  <c:v>0.97009592419733826</c:v>
                </c:pt>
                <c:pt idx="90">
                  <c:v>0.97090567720024679</c:v>
                </c:pt>
                <c:pt idx="91">
                  <c:v>0.97170768068328117</c:v>
                </c:pt>
                <c:pt idx="92">
                  <c:v>0.97250945638912634</c:v>
                </c:pt>
                <c:pt idx="93">
                  <c:v>0.9732852386980908</c:v>
                </c:pt>
                <c:pt idx="94">
                  <c:v>0.9740600790751679</c:v>
                </c:pt>
                <c:pt idx="95">
                  <c:v>0.97482587938378396</c:v>
                </c:pt>
                <c:pt idx="96">
                  <c:v>0.97556870099361115</c:v>
                </c:pt>
                <c:pt idx="97">
                  <c:v>0.97628473221953227</c:v>
                </c:pt>
                <c:pt idx="98">
                  <c:v>0.97699738839959416</c:v>
                </c:pt>
                <c:pt idx="99">
                  <c:v>0.9776659079657678</c:v>
                </c:pt>
                <c:pt idx="100">
                  <c:v>0.97833442753194144</c:v>
                </c:pt>
                <c:pt idx="101">
                  <c:v>0.97895505337911304</c:v>
                </c:pt>
                <c:pt idx="102">
                  <c:v>0.97957201833904572</c:v>
                </c:pt>
                <c:pt idx="103">
                  <c:v>0.98016915077207889</c:v>
                </c:pt>
                <c:pt idx="104">
                  <c:v>0.98075558324356005</c:v>
                </c:pt>
                <c:pt idx="105">
                  <c:v>0.9813420157150412</c:v>
                </c:pt>
                <c:pt idx="106">
                  <c:v>0.98192615610084422</c:v>
                </c:pt>
                <c:pt idx="107">
                  <c:v>0.98250519547250237</c:v>
                </c:pt>
                <c:pt idx="108">
                  <c:v>0.98296348317709348</c:v>
                </c:pt>
                <c:pt idx="109">
                  <c:v>0.9834194887443426</c:v>
                </c:pt>
                <c:pt idx="110">
                  <c:v>0.98387549431159171</c:v>
                </c:pt>
                <c:pt idx="111">
                  <c:v>0.98433149987884083</c:v>
                </c:pt>
                <c:pt idx="112">
                  <c:v>0.98478750544608995</c:v>
                </c:pt>
                <c:pt idx="113">
                  <c:v>0.98524019348917224</c:v>
                </c:pt>
                <c:pt idx="114">
                  <c:v>0.98567230021566798</c:v>
                </c:pt>
                <c:pt idx="115">
                  <c:v>0.98610314488181727</c:v>
                </c:pt>
                <c:pt idx="116">
                  <c:v>0.98652624286036783</c:v>
                </c:pt>
                <c:pt idx="117">
                  <c:v>0.98693808411635742</c:v>
                </c:pt>
                <c:pt idx="118">
                  <c:v>0.98733331804637448</c:v>
                </c:pt>
                <c:pt idx="119">
                  <c:v>0.98772671380844557</c:v>
                </c:pt>
                <c:pt idx="120">
                  <c:v>0.98810437374003379</c:v>
                </c:pt>
                <c:pt idx="121">
                  <c:v>0.98847902702022838</c:v>
                </c:pt>
                <c:pt idx="122">
                  <c:v>0.98884833808068573</c:v>
                </c:pt>
                <c:pt idx="123">
                  <c:v>0.98919820384323631</c:v>
                </c:pt>
                <c:pt idx="124">
                  <c:v>0.98954120949279578</c:v>
                </c:pt>
                <c:pt idx="125">
                  <c:v>0.98988030666533122</c:v>
                </c:pt>
                <c:pt idx="126">
                  <c:v>0.99020647690088004</c:v>
                </c:pt>
                <c:pt idx="127">
                  <c:v>0.99052259144346033</c:v>
                </c:pt>
                <c:pt idx="128">
                  <c:v>0.99083834256686543</c:v>
                </c:pt>
                <c:pt idx="129">
                  <c:v>0.99115105083422861</c:v>
                </c:pt>
                <c:pt idx="130">
                  <c:v>0.99145771252655968</c:v>
                </c:pt>
                <c:pt idx="131">
                  <c:v>0.99175837841625158</c:v>
                </c:pt>
                <c:pt idx="132">
                  <c:v>0.99205757028428199</c:v>
                </c:pt>
                <c:pt idx="133">
                  <c:v>0.99235469892821282</c:v>
                </c:pt>
                <c:pt idx="134">
                  <c:v>0.99263976408274279</c:v>
                </c:pt>
                <c:pt idx="135">
                  <c:v>0.99288597145638102</c:v>
                </c:pt>
                <c:pt idx="136">
                  <c:v>0.99313198991476725</c:v>
                </c:pt>
                <c:pt idx="137">
                  <c:v>0.99336802737200991</c:v>
                </c:pt>
                <c:pt idx="138">
                  <c:v>0.99358988121034186</c:v>
                </c:pt>
                <c:pt idx="139">
                  <c:v>0.99380732803404104</c:v>
                </c:pt>
                <c:pt idx="140">
                  <c:v>0.99401371549050066</c:v>
                </c:pt>
                <c:pt idx="141">
                  <c:v>0.99420985282962693</c:v>
                </c:pt>
                <c:pt idx="142">
                  <c:v>0.9944059901687532</c:v>
                </c:pt>
                <c:pt idx="143">
                  <c:v>0.99459916407653748</c:v>
                </c:pt>
                <c:pt idx="144">
                  <c:v>0.99478615899405654</c:v>
                </c:pt>
                <c:pt idx="145">
                  <c:v>0.99496097396713978</c:v>
                </c:pt>
                <c:pt idx="146">
                  <c:v>0.9951305225534075</c:v>
                </c:pt>
                <c:pt idx="147">
                  <c:v>0.99530007113967522</c:v>
                </c:pt>
                <c:pt idx="148">
                  <c:v>0.99546961972594294</c:v>
                </c:pt>
                <c:pt idx="149">
                  <c:v>0.99563865122181494</c:v>
                </c:pt>
                <c:pt idx="150">
                  <c:v>0.99579670849310509</c:v>
                </c:pt>
                <c:pt idx="151">
                  <c:v>0.99594801124972632</c:v>
                </c:pt>
                <c:pt idx="152">
                  <c:v>0.99609834419457233</c:v>
                </c:pt>
                <c:pt idx="153">
                  <c:v>0.99624087677183726</c:v>
                </c:pt>
                <c:pt idx="154">
                  <c:v>0.99638340934910219</c:v>
                </c:pt>
                <c:pt idx="155">
                  <c:v>0.99652326132756885</c:v>
                </c:pt>
                <c:pt idx="156">
                  <c:v>0.99666159320307479</c:v>
                </c:pt>
                <c:pt idx="157">
                  <c:v>0.99679849574429402</c:v>
                </c:pt>
                <c:pt idx="158">
                  <c:v>0.99693034031107419</c:v>
                </c:pt>
                <c:pt idx="159">
                  <c:v>0.99705236400896524</c:v>
                </c:pt>
                <c:pt idx="160">
                  <c:v>0.99716693593511296</c:v>
                </c:pt>
                <c:pt idx="161">
                  <c:v>0.99728150786126069</c:v>
                </c:pt>
                <c:pt idx="162">
                  <c:v>0.99739433398887412</c:v>
                </c:pt>
                <c:pt idx="163">
                  <c:v>0.99750653093938557</c:v>
                </c:pt>
                <c:pt idx="164">
                  <c:v>0.99761699419031424</c:v>
                </c:pt>
                <c:pt idx="165">
                  <c:v>0.99772560353968154</c:v>
                </c:pt>
                <c:pt idx="166">
                  <c:v>0.99782955790964278</c:v>
                </c:pt>
                <c:pt idx="167">
                  <c:v>0.99793168248233588</c:v>
                </c:pt>
                <c:pt idx="168">
                  <c:v>0.99802248189011222</c:v>
                </c:pt>
                <c:pt idx="169">
                  <c:v>0.99811322306477435</c:v>
                </c:pt>
                <c:pt idx="170">
                  <c:v>0.99820210976317969</c:v>
                </c:pt>
                <c:pt idx="171">
                  <c:v>0.99829099646158503</c:v>
                </c:pt>
                <c:pt idx="172">
                  <c:v>0.99837937401097931</c:v>
                </c:pt>
                <c:pt idx="173">
                  <c:v>0.99846768977715095</c:v>
                </c:pt>
                <c:pt idx="174">
                  <c:v>0.99855247573321382</c:v>
                </c:pt>
                <c:pt idx="175">
                  <c:v>0.99863726168927669</c:v>
                </c:pt>
                <c:pt idx="176">
                  <c:v>0.99872204764533956</c:v>
                </c:pt>
                <c:pt idx="177">
                  <c:v>0.99880669904999342</c:v>
                </c:pt>
                <c:pt idx="178">
                  <c:v>0.99888574583599687</c:v>
                </c:pt>
                <c:pt idx="179">
                  <c:v>0.99896463970626304</c:v>
                </c:pt>
                <c:pt idx="180">
                  <c:v>0.99903943767327064</c:v>
                </c:pt>
                <c:pt idx="181">
                  <c:v>0.99910789542909884</c:v>
                </c:pt>
                <c:pt idx="182">
                  <c:v>0.99917634669970845</c:v>
                </c:pt>
                <c:pt idx="183">
                  <c:v>0.9992439592980572</c:v>
                </c:pt>
                <c:pt idx="184">
                  <c:v>0.9993098538990155</c:v>
                </c:pt>
                <c:pt idx="185">
                  <c:v>0.99936508986738692</c:v>
                </c:pt>
                <c:pt idx="186">
                  <c:v>0.99942032149285132</c:v>
                </c:pt>
                <c:pt idx="187">
                  <c:v>0.99947260174831187</c:v>
                </c:pt>
                <c:pt idx="188">
                  <c:v>0.99952021798753421</c:v>
                </c:pt>
                <c:pt idx="189">
                  <c:v>0.99956704629789395</c:v>
                </c:pt>
                <c:pt idx="190">
                  <c:v>0.99961120418097971</c:v>
                </c:pt>
                <c:pt idx="191">
                  <c:v>0.99965536206406547</c:v>
                </c:pt>
                <c:pt idx="192">
                  <c:v>0.9996987603179297</c:v>
                </c:pt>
                <c:pt idx="193">
                  <c:v>0.99973190189895256</c:v>
                </c:pt>
                <c:pt idx="194">
                  <c:v>0.99976240782342529</c:v>
                </c:pt>
                <c:pt idx="195">
                  <c:v>0.99979291374789803</c:v>
                </c:pt>
                <c:pt idx="196">
                  <c:v>0.99982093277690198</c:v>
                </c:pt>
                <c:pt idx="197">
                  <c:v>0.99984707290463226</c:v>
                </c:pt>
                <c:pt idx="198">
                  <c:v>0.99987321303236254</c:v>
                </c:pt>
                <c:pt idx="199">
                  <c:v>0.99989702115197365</c:v>
                </c:pt>
                <c:pt idx="200">
                  <c:v>0.99992082927158477</c:v>
                </c:pt>
                <c:pt idx="201">
                  <c:v>0.9999435291235288</c:v>
                </c:pt>
                <c:pt idx="202">
                  <c:v>0.99996562351087737</c:v>
                </c:pt>
                <c:pt idx="203">
                  <c:v>0.99998732263780943</c:v>
                </c:pt>
                <c:pt idx="204">
                  <c:v>0.99999999999999978</c:v>
                </c:pt>
              </c:numCache>
            </c:numRef>
          </c:val>
          <c:smooth val="0"/>
          <c:extLst>
            <c:ext xmlns:c16="http://schemas.microsoft.com/office/drawing/2014/chart" uri="{C3380CC4-5D6E-409C-BE32-E72D297353CC}">
              <c16:uniqueId val="{00000002-27FE-4DA9-B9FC-D80228CB2E5A}"/>
            </c:ext>
          </c:extLst>
        </c:ser>
        <c:dLbls>
          <c:showLegendKey val="0"/>
          <c:showVal val="0"/>
          <c:showCatName val="0"/>
          <c:showSerName val="0"/>
          <c:showPercent val="0"/>
          <c:showBubbleSize val="0"/>
        </c:dLbls>
        <c:marker val="1"/>
        <c:smooth val="0"/>
        <c:axId val="1695768591"/>
        <c:axId val="1612087583"/>
      </c:lineChart>
      <c:catAx>
        <c:axId val="1695768591"/>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pt-BR"/>
          </a:p>
        </c:txPr>
        <c:crossAx val="1612087583"/>
        <c:crosses val="autoZero"/>
        <c:auto val="1"/>
        <c:lblAlgn val="ctr"/>
        <c:lblOffset val="100"/>
        <c:noMultiLvlLbl val="0"/>
      </c:catAx>
      <c:valAx>
        <c:axId val="1612087583"/>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pt-BR"/>
          </a:p>
        </c:txPr>
        <c:crossAx val="1695768591"/>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pt-BR"/>
              <a:t>Itens mais caros</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pt-BR"/>
        </a:p>
      </c:txPr>
    </c:title>
    <c:autoTitleDeleted val="0"/>
    <c:plotArea>
      <c:layout/>
      <c:barChart>
        <c:barDir val="col"/>
        <c:grouping val="clustered"/>
        <c:varyColors val="0"/>
        <c:ser>
          <c:idx val="0"/>
          <c:order val="0"/>
          <c:tx>
            <c:strRef>
              <c:f>'Curva ABC'!$A$16</c:f>
              <c:strCache>
                <c:ptCount val="1"/>
                <c:pt idx="0">
                  <c:v>Item</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'Curva ABC'!$B$17:$B$221</c:f>
              <c:strCache>
                <c:ptCount val="205"/>
                <c:pt idx="0">
                  <c:v>LINHA DE CO² COMPOSTA POR TUBO DE AÇO INOX SEM COSTURA TREFILADO ASTM A269 OD EXTREMIDADE PONTA LISA ACABAMENTO SANITÁRIO , ASTM F1387 COM ACESSÓRIO DE UNIÃO, CURVAS E "T"S; VÁLVULA ESFERA 02 VIAS ASTM A276 GR TP316L SÉRIE 40G; VÁLVULA AGULHA ASTM A276 GR </c:v>
                </c:pt>
                <c:pt idx="1">
                  <c:v>DIVISÓRIA BRANCA PADRÃO SALA LIMPA FABRICADA COM NÚCLEO EM POLIISOCIANURATO (PIR) INJETADO COM RETARDANTE A CHAMA, REVESTIDAS COM CHAPAS DE AÇO GALVANIZADO COM PINTURA EPÓXI EM PROCESSO CONTÍNUO COM ESPESSURA 0,65 MM, COR BRANCO RAL9003 EM AMBAS AS FACES, </c:v>
                </c:pt>
                <c:pt idx="2">
                  <c:v>ENGENHEIRO CIVIL DE OBRA JUNIOR COM ENCARGOS COMPLEMENTARES</c:v>
                </c:pt>
                <c:pt idx="3">
                  <c:v>Fornecimento e instalação de coifa de exaustão padrão laboratorial com caixa para  filtro tipo BIBO ( BEG IN BEG OUT) , filtros tipo “F9” e “H14” e exaustor a prova de explosão</c:v>
                </c:pt>
                <c:pt idx="4">
                  <c:v>TÉCNICO EM SEGURANÇA DO TRABALHO COM ENCARGOS COMPLEMENTARES</c:v>
                </c:pt>
                <c:pt idx="5">
                  <c:v>FORRO AUTOPORTANTE SERÃO FABRICADAS COM NÚCLEO EM POLIISOCIANURATO (PIR) INJETADO COM RETARDANTE A CHAMA, COM UMA FACE REVESTIDA COM CHAPA DE AÇO INOX ESCOVADO COM ESPESSURA 0,70 MM E OUTRA FACE COM CHAPA DE AÇO GALVANIZADO COM PINTURA EPÓXI EM PROCESSO CO</c:v>
                </c:pt>
                <c:pt idx="6">
                  <c:v>CANTEIRO DE OBRA - MOBILIZAÇÃO, DESMOBILIZAÇÃO E ADMINISTRAÇÃO OBRA DE MEDIO PORTE</c:v>
                </c:pt>
                <c:pt idx="7">
                  <c:v>Condensador para sistema VRF de ar condicionado, capacidade até 6 TR</c:v>
                </c:pt>
                <c:pt idx="8">
                  <c:v>Condensador para sistema VRF de ar condicionado, capacidade até 6 TR</c:v>
                </c:pt>
                <c:pt idx="9">
                  <c:v>PT 1001 A - PASS THROUGH DUPLO ATIVO EM AÇO INOX INTERNO E EXTERNO (CONSIDERAR REVESTIMENTO EM INOX NA ALTURA TOTAL DO PÉ DIREITO DA ÁREA), COM NÚCLEO EM PIR, PORTAS PARA MANUTENÇÃO COM CHAVE, 02 PORTAS COM VISORES EM VIDRO DUPLO CRISTAL 4MM, PUXADORES TIP</c:v>
                </c:pt>
                <c:pt idx="10">
                  <c:v>Evaporador para sistema VRF de ar condicionado, tipo cassete, capacidade de 1 TR</c:v>
                </c:pt>
                <c:pt idx="11">
                  <c:v>Evaporador para sistema VRF de ar condicionado, tipo cassete, capacidade de 1 TR</c:v>
                </c:pt>
                <c:pt idx="12">
                  <c:v>DIVISÓRIA BRANCA PADRÃO SALA LIMPA FABRICADA COM NÚCLEO EM POLIISOCIANURATO (PIR) INJETADO COM RETARDANTE A CHAMA, REVESTIDAS COM CHAPAS DE AÇO GALVANIZADO COM PINTURA EPÓXI EM PROCESSO CONTÍNUO COM ESPESSURA 0,65 MM, COR BRANCO RAL9003 EM AMBAS AS FACES, </c:v>
                </c:pt>
                <c:pt idx="13">
                  <c:v>Epóxi em massa, inclusive preparo</c:v>
                </c:pt>
                <c:pt idx="14">
                  <c:v>EPÓXI, QC 3 PHARMA EPU OU EQUIVALENTE TÉCNICO. CAMADA MONOLÍTICA À BASE DE RESINA EPÓXI COM 4MM DE ESPESSURA E ACABAMENTO EM QUARTZO COLORIDO POLICROMÁTICO E SELADO POR RESINA TRASNLÚCIDA DE ALTA TRANSPARENCIA EM 3 CAMADAS. (2 EM RESINA EPÓXI E 1 FINAL EM </c:v>
                </c:pt>
                <c:pt idx="15">
                  <c:v>EPÓXI, QC 3 PHARMA EPU OU EQUIVALENTE TÉCNICO. CAMADA MONOLÍTICA À BASE DE RESINA EPÓXI COM 4MM DE ESPESSURA E ACABAMENTO EM QUARTZO COLORIDO POLICROMÁTICO E SELADO POR RESINA TRASNLÚCIDA DE ALTA TRANSPARENCIA EM 3 CAMADAS. (2 EM RESINA EPÓXI E 1 FINAL EM </c:v>
                </c:pt>
                <c:pt idx="16">
                  <c:v>Armário/gabinete embutido em MDF sob medida, revestido em laminado melamínico, com portas e prateleiras</c:v>
                </c:pt>
                <c:pt idx="17">
                  <c:v>Epóxi em massa, inclusive preparo</c:v>
                </c:pt>
                <c:pt idx="18">
                  <c:v>Epóxi em massa, inclusive preparo</c:v>
                </c:pt>
                <c:pt idx="19">
                  <c:v>CANTO SANITÁRIO EM ALUMINIO ANODIZADO 50 mm .</c:v>
                </c:pt>
                <c:pt idx="20">
                  <c:v>Armário/gabinete embutido em MDF sob medida, revestido em laminado melamínico, com portas e prateleiras</c:v>
                </c:pt>
                <c:pt idx="21">
                  <c:v>EPÓXI, QC 3 PHARMA EPU OU EQUIVALENTE TÉCNICO. CAMADA MONOLÍTICA À BASE DE RESINA EPÓXI COM 4MM DE ESPESSURA E ACABAMENTO EM QUARTZO COLORIDO POLICROMÁTICO E SELADO POR RESINA TRASNLÚCIDA DE ALTA TRANSPARENCIA EM 3 CAMADAS. (2 EM RESINA EPÓXI E 1 FINAL EM </c:v>
                </c:pt>
                <c:pt idx="22">
                  <c:v>P - PORTA DE ABRIR PADRÃO SALA LIMPA EM CHAPA PRÉ PINTADA COM NÚCLEO EM PIR, COR BRANCO RAL 9003. SEM VISOR,  COM PUXADOR EM AÇO INOX LIXADO, FECHADURA ELETROMAGNÉTICA E IMÃ NEODIMEO, MOLA AÉREA DORMA EM INOX OU EQUIVALENTE TÉCNICO. SISTEMA DE VEDAÇÃO C/ R</c:v>
                </c:pt>
                <c:pt idx="23">
                  <c:v>P - PORTA DE ABRIR PADRÃO SALA LIMPA EM CHAPA PRÉ PINTADA COM NÚCLEO EM PIR, COR BRANCO RAL 9003. COM VISOR,  COM PUXADOR EM AÇO INOX LIXADO, FECHADURA ELETROMAGNÉTICA E IMÃ NEODIMEO, MOLA AÉREA DORMA EM INOX OU EQUIVALENTE TÉCNICO. SISTEMA DE VEDAÇÃO C/ R</c:v>
                </c:pt>
                <c:pt idx="24">
                  <c:v>P - PORTA DE ABRIR PADRÃO SALA LIMPA EM CHAPA PRÉ PINTADA COM NÚCLEO EM PIR, COR BRANCO RAL 9003. SEM VISOR,  COM PUXADOR EM AÇO INOX LIXADO, FECHADURA ELETROMAGNÉTICA E IMÃ NEODIMEO, MOLA AÉREA DORMA EM INOX OU EQUIVALENTE TÉCNICO. SISTEMA DE VEDAÇÃO C/ R</c:v>
                </c:pt>
                <c:pt idx="25">
                  <c:v>CANTO SANITÁRIO EM ALUMINIO ANODIZADO 50 mm .</c:v>
                </c:pt>
                <c:pt idx="26">
                  <c:v>Tampo/bancada em granito, com frontão, espessura de 2 cm, acabamento polido</c:v>
                </c:pt>
                <c:pt idx="27">
                  <c:v>Divisória tipo piso/teto em vidro temperado simples, com coluna estrutural em alumínio extrudado</c:v>
                </c:pt>
                <c:pt idx="28">
                  <c:v>Tubo de cobre sem costura, rígido, espessura 1/16" - diâmetro 3/4", inclusive conexões</c:v>
                </c:pt>
                <c:pt idx="29">
                  <c:v>CANTO SANITÁRIO EM ALUMINIO ANODIZADO 50 mm .</c:v>
                </c:pt>
                <c:pt idx="30">
                  <c:v>CABO 2,50MM2 - ISOLAMENTO PARA 0,7KV - CLASSE 4 - FLEXÍVEL</c:v>
                </c:pt>
                <c:pt idx="31">
                  <c:v>LUMINÁRIA QUADRADA DE EMBUTIR, TIPO CALHA FECHADA COM DIFUSOR TRANSPARENTE OU FOSCO PARA 4 LÂMPADAS TUBULARES DE LED 9/10W</c:v>
                </c:pt>
                <c:pt idx="32">
                  <c:v>Tubo de cobre sem costura, rígido, espessura 1/16" - diâmetro 3/8", inclusive conexões</c:v>
                </c:pt>
                <c:pt idx="33">
                  <c:v>TAMPO PARA BANCADA ÚMIDA - GRANITO CINZA ANDORINHA - ESPESSURA 2CM</c:v>
                </c:pt>
                <c:pt idx="34">
                  <c:v>P - PORTA DE ABRIR PADRÃO SALA LIMPA EM CHAPA PRÉ PINTADA COM NÚCLEO EM PIR, COR BRANCO RAL 9003. SEM VISOR,  COM PUXADOR EM AÇO INOX LIXADO, FECHADURA ELETROMAGNÉTICA E IMÃ NEODIMEO, MOLA AÉREA DORMA EM INOX OU EQUIVALENTE TÉCNICO. SISTEMA DE VEDAÇÃO C/ R</c:v>
                </c:pt>
                <c:pt idx="35">
                  <c:v>Tubo de cobre sem costura, rígido, espessura 1/16" - diâmetro 3/4", inclusive conexões</c:v>
                </c:pt>
                <c:pt idx="36">
                  <c:v>Massa corrida à base de resina acrílica</c:v>
                </c:pt>
                <c:pt idx="37">
                  <c:v>Canaleta aparente com tampa em PVC, autoextinguível, de 85 x 35 mm, com acessórios</c:v>
                </c:pt>
                <c:pt idx="38">
                  <c:v>Projeto executivo de climatização em formato A1</c:v>
                </c:pt>
                <c:pt idx="39">
                  <c:v>LINHA DE N² COMPOSTA POR TUBO DE AÇO INOX SEM COSTURA TREFILADO ASTM A269 OD EXTREMIDADE PONTA LISA ACABAMENTO SANITÁRIO , ASTM F1387 COM ACESSÓRIO DE UNIÃO, CURVAS E "T"S; VÁLVULA ESFERA 02 VIAS ASTM A276 GR TP316L SÉRIE 40G; VÁLVULA AGULHA ASTM A276 GR T</c:v>
                </c:pt>
                <c:pt idx="40">
                  <c:v>LINHA DE O² COMPOSTA POR TUBO DE AÇO INOX SEM COSTURA TREFILADO ASTM A269 OD EXTREMIDADE PONTA LISA ACABAMENTO SANITÁRIO , ASTM F1387 COM ACESSÓRIO DE UNIÃO, CURVAS E "T"S; VÁLVULA ESFERA 02 VIAS ASTM A276 GR TP316L SÉRIE 40G; VÁLVULA AGULHA ASTM A276 GR T</c:v>
                </c:pt>
                <c:pt idx="41">
                  <c:v>Armário/gabinete embutido em MDF sob medida, revestido em laminado melamínico, com portas e prateleiras</c:v>
                </c:pt>
                <c:pt idx="42">
                  <c:v>Massa corrida à base de resina acrílica</c:v>
                </c:pt>
                <c:pt idx="43">
                  <c:v>Massa corrida à base de resina acrílica</c:v>
                </c:pt>
                <c:pt idx="44">
                  <c:v>CABO 16,00MM2 - ISOLAMENTO PARA 0,7KV - CLASSE 4 - FLEXÍVEL</c:v>
                </c:pt>
                <c:pt idx="45">
                  <c:v>INTERRUPTOR DIFERENCIAL TETRAPOLAR - 125A SENSIBILIDADE 30MA - 380V</c:v>
                </c:pt>
                <c:pt idx="46">
                  <c:v>QUADRO DE DISTRIBUIÇÃO EM CHAPA METÁLICA - PARA ATÉ 44 DISJUNTORES</c:v>
                </c:pt>
                <c:pt idx="47">
                  <c:v>Tubulação em aço inox com juntas tipo triclamp com valvula esfeta tripartica e conector rápido. 1/2"</c:v>
                </c:pt>
                <c:pt idx="48">
                  <c:v>CABO 4,00MM2 - ISOLAMENTO PARA 0,7KV - CLASSE 4 - FLEXÍVEL</c:v>
                </c:pt>
                <c:pt idx="49">
                  <c:v>CABO MULTILAN  CAT.6  U/UTP CM COR VM
FABRIC.:FURUKAWA</c:v>
                </c:pt>
                <c:pt idx="50">
                  <c:v>TERMINAL OU CONECTOR DE PRESSÃO - PARA FIO ATÉ 6MM2</c:v>
                </c:pt>
                <c:pt idx="51">
                  <c:v>Tomada de canaleta/perfilado universal 2P+T, com caixa e tampa</c:v>
                </c:pt>
                <c:pt idx="52">
                  <c:v>Tubo de cobre sem costura, rígido, espessura 1/16" - diâmetro 1/2", inclusive conexões</c:v>
                </c:pt>
                <c:pt idx="53">
                  <c:v>PP.36 - PORTA EM FERRO PERFILADO COM TELA PARA ABRIGO DE GÁS</c:v>
                </c:pt>
                <c:pt idx="54">
                  <c:v>TAMPO PARA BANCADA ÚMIDA - AÇO INOX N.18 (18:8)</c:v>
                </c:pt>
                <c:pt idx="55">
                  <c:v>HV.15 - ABRIGO PARA GÁS EM BLOCO DE CONCRETO APARENTE PARA 6 CILINDROS</c:v>
                </c:pt>
                <c:pt idx="56">
                  <c:v>Tubo de PVC rígido branco, pontas lisas, soldável, linha esgoto série normal, DN= 40 mm, inclusive conexões</c:v>
                </c:pt>
                <c:pt idx="57">
                  <c:v>PONTO COM TOMADA SIMPLES DE EMBUTIR - 110/220V CAIXA 4"X2"</c:v>
                </c:pt>
                <c:pt idx="58">
                  <c:v>JANELA EM ALUMÍNIO ANODIZADO - DE CORRER - COM 3 FOLHAS  COM TELA DE AÇO INOX - 1,00 x 1,20 M</c:v>
                </c:pt>
                <c:pt idx="59">
                  <c:v>Projeto executivo de instalações elétricas em formato A1</c:v>
                </c:pt>
                <c:pt idx="60">
                  <c:v>Canaleta aparente com tampa em PVC, autoextinguível, de 85 x 35 mm, com acessórios</c:v>
                </c:pt>
                <c:pt idx="61">
                  <c:v>Projeto executivo de climatização em formato A1</c:v>
                </c:pt>
                <c:pt idx="62">
                  <c:v>CABO MULTILAN  CAT.6  U/UTP CM COR VM
FABRIC.:FURUKAWA</c:v>
                </c:pt>
                <c:pt idx="63">
                  <c:v>Epóxi em massa, inclusive preparo</c:v>
                </c:pt>
                <c:pt idx="64">
                  <c:v>CONJUNTO MONTADO DE 01 TOMADA DE REDE DE EMBUTIR 1 PT DADOS OU TELEFONE  - ESPELHO PVC - CAIXA 4X2 EMBUTIDO (DIVISÓRIA/PAREDE), ESPELHO EM PVC PARA CAIXA 4X2, FORNECIDA COM ABERTURA PARA UM POSTOS PARA CONECTOR RJ-45 CAT. 6 - 4 PARES, COM GUARNIÇÃO DE FIXA</c:v>
                </c:pt>
                <c:pt idx="65">
                  <c:v>MINI DISJUNTOR - TIPO EUROPEU (IEC) - UNIPOLAR 6/25A</c:v>
                </c:pt>
                <c:pt idx="66">
                  <c:v>Tampo sob medida em compensado, revestido na face superior em laminado fenólico melamínico</c:v>
                </c:pt>
                <c:pt idx="67">
                  <c:v>Tomada de canaleta/perfilado universal 2P+T, com caixa e tampa</c:v>
                </c:pt>
                <c:pt idx="68">
                  <c:v>CABO 2,50MM2 - ISOLAMENTO PARA 0,7KV - CLASSE 4 - FLEXÍVEL</c:v>
                </c:pt>
                <c:pt idx="69">
                  <c:v>Remoção de tubulação elétrica aparente com diâmetro externo até 50 mm</c:v>
                </c:pt>
                <c:pt idx="70">
                  <c:v>FORRO DE GESSO ACARTONADO TIPO FGA (FORNECIMENTO E INSTALAÇÃO)</c:v>
                </c:pt>
                <c:pt idx="71">
                  <c:v>Remoção de pintura em massa com lixamento</c:v>
                </c:pt>
                <c:pt idx="72">
                  <c:v>Tubo de cobre sem costura, rígido, espessura 1/16" - diâmetro 1/2", inclusive conexões</c:v>
                </c:pt>
                <c:pt idx="73">
                  <c:v>LINHA DE AR COMPRIMIDO COMPOSTA POR TUBO DE ALUMÍNIO COM ACESSÓRIO DE UNIÃO, CURVAS E "T"S; 02 PONTOS DE USO COM VALVULA ESFERA, MANÓMETRO COM CONEXÃO AO REGULADOR DE VASÃO, FILTRO E ELIMINADOR DE HUMIDADE - EXTENÇÃO 12 METROS</c:v>
                </c:pt>
                <c:pt idx="74">
                  <c:v>Tubo de cobre sem costura, rígido, espessura 1/16" - diâmetro 3/8", inclusive conexões</c:v>
                </c:pt>
                <c:pt idx="75">
                  <c:v>Eletrocalha lisa galvanizada a fogo, 50 x 50 mm, com acessórios</c:v>
                </c:pt>
                <c:pt idx="76">
                  <c:v>Canaleta aparente com tampa em PVC, autoextinguível, de 85 x 35 mm, com acessórios</c:v>
                </c:pt>
                <c:pt idx="77">
                  <c:v>MINI DISJUNTOR - TIPO EUROPEU (IEC) - UNIPOLAR 6/25A</c:v>
                </c:pt>
                <c:pt idx="78">
                  <c:v>Limpeza final da obra</c:v>
                </c:pt>
                <c:pt idx="79">
                  <c:v>CABO 2,50MM2 - ISOLAMENTO PARA 0,7KV - CLASSE 4 - FLEXÍVEL</c:v>
                </c:pt>
                <c:pt idx="80">
                  <c:v>Remoção de pintura em massa com lixamento</c:v>
                </c:pt>
                <c:pt idx="81">
                  <c:v>Remoção de pintura em massa com lixamento</c:v>
                </c:pt>
                <c:pt idx="82">
                  <c:v>Eletrocalha lisa galvanizada a fogo, 50 x 50 mm, com acessórios</c:v>
                </c:pt>
                <c:pt idx="83">
                  <c:v>DISJUNTOR CAIXA MOLDADA TRIPOLAR 125A COM DISPARADOR TERMOMAGNÉTICO AJUSTÁVEL</c:v>
                </c:pt>
                <c:pt idx="84">
                  <c:v>Conjunto 2 tomadas 2P+T de 10 A, completo</c:v>
                </c:pt>
                <c:pt idx="85">
                  <c:v>MINI DISJUNTOR - TIPO EUROPEU (IEC) - BIPOLAR 6/25A</c:v>
                </c:pt>
                <c:pt idx="86">
                  <c:v>CONJUNTO MONTADO DE 01 TOMADA DE REDE DE EMBUTIR 1 PT DADOS OU TELEFONE  - ESPELHO PVC - CAIXA 4X2 EMBUTIDO (DIVISÓRIA/PAREDE), ESPELHO EM PVC PARA CAIXA 4X2, FORNECIDA COM ABERTURA PARA UM POSTOS PARA CONECTOR RJ-45 CAT. 6 - 4 PARES, COM GUARNIÇÃO DE FIXA</c:v>
                </c:pt>
                <c:pt idx="87">
                  <c:v>CABO 16,00MM2 - ISOLAMENTO PARA 0,7KV - CLASSE 4 - FLEXÍVEL</c:v>
                </c:pt>
                <c:pt idx="88">
                  <c:v>LÂMPADA DE LED TUBULAR T8 - 18/20W</c:v>
                </c:pt>
                <c:pt idx="89">
                  <c:v>Folha de porta em laminado fenólico melamínico com acabamento liso - 90 x 210 cm</c:v>
                </c:pt>
                <c:pt idx="90">
                  <c:v>Tubo de cobre classe E, DN= 28mm (1´), inclusive conexões ( dreno da autoclave)</c:v>
                </c:pt>
                <c:pt idx="91">
                  <c:v>PONTO COM INTERRUPTOR SIMPLES - 1 TECLA, EM CAIXA 4"X2"</c:v>
                </c:pt>
                <c:pt idx="92">
                  <c:v>TERMINAL OU CONECTOR DE PRESSÃO - PARA FIO ATÉ 6MM2</c:v>
                </c:pt>
                <c:pt idx="93">
                  <c:v>CABO 4,00MM2 - ISOLAMENTO PARA 0,7KV - CLASSE 4 - FLEXÍVEL</c:v>
                </c:pt>
                <c:pt idx="94">
                  <c:v>Demolição manual de revestimento cerâmico, incluindo a base</c:v>
                </c:pt>
                <c:pt idx="95">
                  <c:v>MINI DISJUNTOR - TIPO EUROPEU (IEC) - BIPOLAR 6/25A</c:v>
                </c:pt>
                <c:pt idx="96">
                  <c:v>CABO MULTILAN  CAT.6  U/UTP CM COR VM
FABRIC.:FURUKAWA</c:v>
                </c:pt>
                <c:pt idx="97">
                  <c:v>Eletrocalha lisa galvanizada a fogo, 50 x 50 mm, com acessórios</c:v>
                </c:pt>
                <c:pt idx="98">
                  <c:v>Remoção de tubulação elétrica aparente com diâmetro externo até 50 mm</c:v>
                </c:pt>
                <c:pt idx="99">
                  <c:v>Limpeza final da obra</c:v>
                </c:pt>
                <c:pt idx="100">
                  <c:v>Limpeza final da obra</c:v>
                </c:pt>
                <c:pt idx="101">
                  <c:v>CABO 4,00MM2 - ISOLAMENTO PARA 0,7KV - CLASSE 4 - FLEXÍVEL</c:v>
                </c:pt>
                <c:pt idx="102">
                  <c:v>Demolição manual de revestimento sintético, incluindo a base</c:v>
                </c:pt>
                <c:pt idx="103">
                  <c:v>Demolição mecanizada de pavimento ou piso em concreto, inclusive fragmentação, carregamento, transporte até 1 quilômetro e descarregamento</c:v>
                </c:pt>
                <c:pt idx="104">
                  <c:v>ATERRAMENTO DE QUADROS, EXCLUSIVE CABO</c:v>
                </c:pt>
                <c:pt idx="105">
                  <c:v>ATERRAMENTO DE QUADROS, EXCLUSIVE CABO</c:v>
                </c:pt>
                <c:pt idx="106">
                  <c:v>Demolição mecanizada de concreto armado, inclusive fragmentação e acomodação do material</c:v>
                </c:pt>
                <c:pt idx="107">
                  <c:v>Plugue com 2P+T de 10A, 250V</c:v>
                </c:pt>
                <c:pt idx="108">
                  <c:v>PONTO COM INTERRUPTOR SIMPLES - 1 TECLA, EM CAIXA 4"X2"</c:v>
                </c:pt>
                <c:pt idx="109">
                  <c:v>Placa em lona com impressão digital e requadro em metalon</c:v>
                </c:pt>
                <c:pt idx="110">
                  <c:v>Placa em lona com impressão digital e requadro em metalon</c:v>
                </c:pt>
                <c:pt idx="111">
                  <c:v>Placa em lona com impressão digital e requadro em metalon</c:v>
                </c:pt>
                <c:pt idx="112">
                  <c:v>Placa em lona com impressão digital e requadro em metalon</c:v>
                </c:pt>
                <c:pt idx="113">
                  <c:v>Retirada de divisória em placa de madeira ou fibrocimento com montantes metálicos</c:v>
                </c:pt>
                <c:pt idx="114">
                  <c:v>CABO 2,50MM2 - ISOLAMENTO PARA 0,7KV - CLASSE 4 - FLEXÍVEL</c:v>
                </c:pt>
                <c:pt idx="115">
                  <c:v>Canaleta aparente com tampa em PVC, autoextinguível, de 85 x 35 mm, com acessórios</c:v>
                </c:pt>
                <c:pt idx="116">
                  <c:v>Tomada de canaleta/perfilado universal 2P+T, com caixa e tampa</c:v>
                </c:pt>
                <c:pt idx="117">
                  <c:v>CAIXA E PVC 10X10X5CM, INCLUSIVE ESPELHO</c:v>
                </c:pt>
                <c:pt idx="118">
                  <c:v>Remoção de tubulação elétrica aparente com diâmetro externo até 50 mm</c:v>
                </c:pt>
                <c:pt idx="119">
                  <c:v>Remoção de entulho separado de obra com caçamba metálica - terra, alvenaria, concreto, argamassa, madeira, papel, plástico ou metal</c:v>
                </c:pt>
                <c:pt idx="120">
                  <c:v>Remoção de entulho separado de obra com caçamba metálica - terra, alvenaria, concreto, argamassa, madeira, papel, plástico ou metal</c:v>
                </c:pt>
                <c:pt idx="121">
                  <c:v>INTERRUPTOR DIFERENCIAL RESIDUAL BIPOLAR 63A, SENSIBILIDADE 30MA - 220V</c:v>
                </c:pt>
                <c:pt idx="122">
                  <c:v>Luminária redonda de embutir com refletor em alumínio jateado e difusor em vidro para 2 lâmpadas fluorescentes compactas duplas de 18 W/26 W</c:v>
                </c:pt>
                <c:pt idx="123">
                  <c:v>TERMINAL OU CONECTOR DE PRESSÃO - PARA FIO ATÉ 6MM2</c:v>
                </c:pt>
                <c:pt idx="124">
                  <c:v>ELETRODUTO DE PVC CORRUGADO REFORÇADO, ANTICHAMA - 25MM (3/4")</c:v>
                </c:pt>
                <c:pt idx="125">
                  <c:v>Tubo de PVC rígido soldável marrom, DN= 25 mm, (3/4´), inclusive conexões</c:v>
                </c:pt>
                <c:pt idx="126">
                  <c:v>CONJUNTO MONTADO DE 01 TOMADA DE REDE DE EMBUTIR 1 PT DADOS OU TELEFONE  - ESPELHO PVC - CAIXA 4X2 EMBUTIDO (DIVISÓRIA/PAREDE), ESPELHO EM PVC PARA CAIXA 4X2, FORNECIDA COM ABERTURA PARA UM POSTOS PARA CONECTOR RJ-45 CAT. 6 - 4 PARES, COM GUARNIÇÃO DE FIXA</c:v>
                </c:pt>
                <c:pt idx="127">
                  <c:v>MINI DISJUNTOR - TIPO EUROPEU (IEC) - TRIPOLAR 80A</c:v>
                </c:pt>
                <c:pt idx="128">
                  <c:v>Cuba em aço inoxidável simples de 560x330x140mm</c:v>
                </c:pt>
                <c:pt idx="129">
                  <c:v>Demolição manual de revestimento sintético, incluindo a base</c:v>
                </c:pt>
                <c:pt idx="130">
                  <c:v>Retirada de bancada incluindo pertences</c:v>
                </c:pt>
                <c:pt idx="131">
                  <c:v>TERMINAL OU CONECTOR DE PRESSÃO - PARA CABO 16MM2</c:v>
                </c:pt>
                <c:pt idx="132">
                  <c:v>CONECTOR FÊMEA GIGALAN CAT6 90/180
FABRIC.:FURUKAWA</c:v>
                </c:pt>
                <c:pt idx="133">
                  <c:v>CABO MULTILAN  CAT.6  U/UTP CM COR VM
FABRIC.:FURUKAWA</c:v>
                </c:pt>
                <c:pt idx="134">
                  <c:v>Torneira de mesa para pia com bica móvel e arejador em latão fundido cromado</c:v>
                </c:pt>
                <c:pt idx="135">
                  <c:v>Luminária redonda de embutir com refletor em alumínio jateado e difusor em vidro para 2 lâmpadas fluorescentes compactas duplas de 18 W/26 W</c:v>
                </c:pt>
                <c:pt idx="136">
                  <c:v>Massa corrida à base de resina acrílica</c:v>
                </c:pt>
                <c:pt idx="137">
                  <c:v>Remoção de entulho separado de obra com caçamba metálica - terra, alvenaria, concreto, argamassa, madeira, papel, plástico ou metal</c:v>
                </c:pt>
                <c:pt idx="138">
                  <c:v>Limpeza final da obra</c:v>
                </c:pt>
                <c:pt idx="139">
                  <c:v>CONJUNTO MONTADO DE 01 TOMADA DE REDE DE EMBUTIR 1 PT DADOS OU TELEFONE  - ESPELHO PVC - CAIXA 4X2 EMBUTIDO (DIVISÓRIA/PAREDE), ESPELHO EM PVC PARA CAIXA 4X2, FORNECIDA COM ABERTURA PARA UM POSTOS PARA CONECTOR RJ-45 CAT. 6 - 4 PARES, COM GUARNIÇÃO DE FIXA</c:v>
                </c:pt>
                <c:pt idx="140">
                  <c:v>Demolição manual de painéis divisórias, inclusive montantes metálicos</c:v>
                </c:pt>
                <c:pt idx="141">
                  <c:v>Tubo de PVC rígido branco, pontas lisas, soldável, linha esgoto série normal, DN= 40 mm, inclusive conexões</c:v>
                </c:pt>
                <c:pt idx="142">
                  <c:v>Tubo de PVC rígido branco, pontas lisas, soldável, linha esgoto série normal, DN= 40 mm, inclusive conexões</c:v>
                </c:pt>
                <c:pt idx="143">
                  <c:v>Tomada 2P+T de 20 A - 250 V, completa</c:v>
                </c:pt>
                <c:pt idx="144">
                  <c:v>CONECTOR FÊMEA GIGALAN CAT6 90/180
FABRIC.:FURUKAWA</c:v>
                </c:pt>
                <c:pt idx="145">
                  <c:v>PROTEÇÃO PARA BARRAMENTO DE QUADROS EM POLICARBONATO COMPACTO 4MM</c:v>
                </c:pt>
                <c:pt idx="146">
                  <c:v>Tubo de PVC rígido soldável marrom, DN= 25 mm, (3/4´), inclusive conexões</c:v>
                </c:pt>
                <c:pt idx="147">
                  <c:v>Tubo de PVC rígido soldável marrom, DN= 25 mm, (3/4´), inclusive conexões</c:v>
                </c:pt>
                <c:pt idx="148">
                  <c:v>Tubo de PVC rígido soldável marrom, DN= 25 mm, (3/4´), inclusive conexões</c:v>
                </c:pt>
                <c:pt idx="149">
                  <c:v>Demolição manual de alvenaria de elevação ou elemento vazado, incluindo revestimento</c:v>
                </c:pt>
                <c:pt idx="150">
                  <c:v>MINI DISJUNTOR - TIPO EUROPEU (IEC) - TRIPOLAR 80A</c:v>
                </c:pt>
                <c:pt idx="151">
                  <c:v>Argamassa de regularização e/ou proteção</c:v>
                </c:pt>
                <c:pt idx="152">
                  <c:v>TERMINAL OU CONECTOR DE PRESSÃO - PARA CABO 16MM2</c:v>
                </c:pt>
                <c:pt idx="153">
                  <c:v>Torneira de mesa para pia com bica móvel e arejador em latão fundido cromado</c:v>
                </c:pt>
                <c:pt idx="154">
                  <c:v>Torneira de mesa para pia com bica móvel e arejador em latão fundido cromado</c:v>
                </c:pt>
                <c:pt idx="155">
                  <c:v>PROTEÇÃO PARA BARRAMENTO DE QUADROS EM POLICARBONATO COMPACTO 4MM</c:v>
                </c:pt>
                <c:pt idx="156">
                  <c:v>Remoção de aparelho de iluminação ou projetor fixo em teto, piso ou parede</c:v>
                </c:pt>
                <c:pt idx="157">
                  <c:v>Retirada de batente com guarnição e peças lineares em madeira, chumbados</c:v>
                </c:pt>
                <c:pt idx="158">
                  <c:v>Demolição manual de alvenaria de elevação ou elemento vazado, incluindo revestimento</c:v>
                </c:pt>
                <c:pt idx="159">
                  <c:v>Retirada de registro ou válvula aparentes</c:v>
                </c:pt>
                <c:pt idx="160">
                  <c:v>PONTO COM INTERRUPTOR SIMPLES - 1 TECLA, EM CAIXA 4"X2"</c:v>
                </c:pt>
                <c:pt idx="161">
                  <c:v>PONTO COM INTERRUPTOR SIMPLES - 1 TECLA, EM CAIXA 4"X2"</c:v>
                </c:pt>
                <c:pt idx="162">
                  <c:v>Tomada de canaleta/perfilado universal 2P+T, com caixa e tampa</c:v>
                </c:pt>
                <c:pt idx="163">
                  <c:v>CONECTOR FÊMEA GIGALAN CAT6 90/180
FABRIC.:FURUKAWA</c:v>
                </c:pt>
                <c:pt idx="164">
                  <c:v>Barra de neutro e/ou terra</c:v>
                </c:pt>
                <c:pt idx="165">
                  <c:v>Retirada de bancada incluindo pertences</c:v>
                </c:pt>
                <c:pt idx="166">
                  <c:v>Demolição manual de revestimento cerâmico, incluindo a base</c:v>
                </c:pt>
                <c:pt idx="167">
                  <c:v>MINI DISJUNTOR - TIPO EUROPEU (IEC) -  BIPOLAR 32/50A</c:v>
                </c:pt>
                <c:pt idx="168">
                  <c:v>Retirada de folha de esquadria em madeira</c:v>
                </c:pt>
                <c:pt idx="169">
                  <c:v>Válvula de esfera monobloco em latão, passagem plena, acionamento com alavanca, DN= 1/2´</c:v>
                </c:pt>
                <c:pt idx="170">
                  <c:v>DISPOSITIVO DE PROTEÇÃO CONTRA SURTOS 275V - 15KA</c:v>
                </c:pt>
                <c:pt idx="171">
                  <c:v>DISPOSITIVO DE PROTEÇÃO CONTRA SURTOS 275V - 15KA</c:v>
                </c:pt>
                <c:pt idx="172">
                  <c:v>PATCH CORD F/UTP GIGALAN CAT.6  COR CZ 1,5m
FABRIC.FURUKAWA</c:v>
                </c:pt>
                <c:pt idx="173">
                  <c:v>Válvula americana</c:v>
                </c:pt>
                <c:pt idx="174">
                  <c:v>Registro regulador de vazão para torneira, misturador e bidê, em latão cromado com canopla, DN= 1/2´</c:v>
                </c:pt>
                <c:pt idx="175">
                  <c:v>Registro regulador de vazão para torneira, misturador e bidê, em latão cromado com canopla, DN= 1/2´</c:v>
                </c:pt>
                <c:pt idx="176">
                  <c:v>Registro regulador de vazão para torneira, misturador e bidê, em latão cromado com canopla, DN= 1/2´</c:v>
                </c:pt>
                <c:pt idx="177">
                  <c:v>Retirada de esquadria metálica em geral</c:v>
                </c:pt>
                <c:pt idx="178">
                  <c:v>Remoção de aparelho de iluminação ou projetor fixo em teto, piso ou parede</c:v>
                </c:pt>
                <c:pt idx="179">
                  <c:v>Retirada de folha de esquadria metálica</c:v>
                </c:pt>
                <c:pt idx="180">
                  <c:v>CONECTOR FÊMEA GIGALAN CAT6 90/180
FABRIC.:FURUKAWA</c:v>
                </c:pt>
                <c:pt idx="181">
                  <c:v>Demolição manual de revestimento cerâmico, incluindo a base</c:v>
                </c:pt>
                <c:pt idx="182">
                  <c:v>Retirada de batente com guarnição e peças lineares em madeira, chumbados</c:v>
                </c:pt>
                <c:pt idx="183">
                  <c:v>Demolição manual de alvenaria de elevação ou elemento vazado, incluindo revestimento</c:v>
                </c:pt>
                <c:pt idx="184">
                  <c:v>CAIXA E PVC 10X10X5CM, INCLUSIVE ESPELHO</c:v>
                </c:pt>
                <c:pt idx="185">
                  <c:v>PATCH CORD F/UTP GIGALAN CAT.6  COR CZ 1,5m
FABRIC.FURUKAWA</c:v>
                </c:pt>
                <c:pt idx="186">
                  <c:v>Barra de neutro e/ou terra</c:v>
                </c:pt>
                <c:pt idx="187">
                  <c:v>Sifão plástico sanfonado universal de 1´</c:v>
                </c:pt>
                <c:pt idx="188">
                  <c:v>Engate flexível metálico DN= 1/2´</c:v>
                </c:pt>
                <c:pt idx="189">
                  <c:v>DEMOLIÇÃO DE FORRO DE GESSO</c:v>
                </c:pt>
                <c:pt idx="190">
                  <c:v>Válvula americana</c:v>
                </c:pt>
                <c:pt idx="191">
                  <c:v>Válvula americana</c:v>
                </c:pt>
                <c:pt idx="192">
                  <c:v>BARRAMENTO DE COBRE PARA 60A - 9,52X2,38MM</c:v>
                </c:pt>
                <c:pt idx="193">
                  <c:v>PATCH CORD F/UTP GIGALAN CAT.6  COR CZ 1,5m
FABRIC.FURUKAWA</c:v>
                </c:pt>
                <c:pt idx="194">
                  <c:v>Retirada de registro ou válvula aparentes</c:v>
                </c:pt>
                <c:pt idx="195">
                  <c:v>Retirada de registro ou válvula aparentes</c:v>
                </c:pt>
                <c:pt idx="196">
                  <c:v>Argamassa de regularização e/ou proteção</c:v>
                </c:pt>
                <c:pt idx="197">
                  <c:v>Sifão plástico sanfonado universal de 1´</c:v>
                </c:pt>
                <c:pt idx="198">
                  <c:v>Sifão plástico sanfonado universal de 1´</c:v>
                </c:pt>
                <c:pt idx="199">
                  <c:v>Engate flexível metálico DN= 1/2´</c:v>
                </c:pt>
                <c:pt idx="200">
                  <c:v>Engate flexível metálico DN= 1/2´</c:v>
                </c:pt>
                <c:pt idx="201">
                  <c:v>Retirada de folha de esquadria em madeira</c:v>
                </c:pt>
                <c:pt idx="202">
                  <c:v>PATCH CORD F/UTP GIGALAN CAT.6  COR CZ 1,5m
FABRIC.FURUKAWA</c:v>
                </c:pt>
                <c:pt idx="203">
                  <c:v>BARRAMENTO DE COBRE PARA 60A - 9,52X2,38MM</c:v>
                </c:pt>
                <c:pt idx="204">
                  <c:v>Demolição manual de revestimento cerâmico, incluindo a base</c:v>
                </c:pt>
              </c:strCache>
            </c:strRef>
          </c:cat>
          <c:val>
            <c:numRef>
              <c:f>'Curva ABC'!$A$17:$A$221</c:f>
              <c:numCache>
                <c:formatCode>0</c:formatCode>
                <c:ptCount val="20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numCache>
            </c:numRef>
          </c:val>
          <c:extLst>
            <c:ext xmlns:c16="http://schemas.microsoft.com/office/drawing/2014/chart" uri="{C3380CC4-5D6E-409C-BE32-E72D297353CC}">
              <c16:uniqueId val="{00000000-EF6A-4F1E-B1AF-A7DF9C13F8A4}"/>
            </c:ext>
          </c:extLst>
        </c:ser>
        <c:ser>
          <c:idx val="1"/>
          <c:order val="1"/>
          <c:tx>
            <c:strRef>
              <c:f>'Curva ABC'!$D$16</c:f>
              <c:strCache>
                <c:ptCount val="1"/>
                <c:pt idx="0">
                  <c:v>%</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'Curva ABC'!$B$17:$B$221</c:f>
              <c:strCache>
                <c:ptCount val="205"/>
                <c:pt idx="0">
                  <c:v>LINHA DE CO² COMPOSTA POR TUBO DE AÇO INOX SEM COSTURA TREFILADO ASTM A269 OD EXTREMIDADE PONTA LISA ACABAMENTO SANITÁRIO , ASTM F1387 COM ACESSÓRIO DE UNIÃO, CURVAS E "T"S; VÁLVULA ESFERA 02 VIAS ASTM A276 GR TP316L SÉRIE 40G; VÁLVULA AGULHA ASTM A276 GR </c:v>
                </c:pt>
                <c:pt idx="1">
                  <c:v>DIVISÓRIA BRANCA PADRÃO SALA LIMPA FABRICADA COM NÚCLEO EM POLIISOCIANURATO (PIR) INJETADO COM RETARDANTE A CHAMA, REVESTIDAS COM CHAPAS DE AÇO GALVANIZADO COM PINTURA EPÓXI EM PROCESSO CONTÍNUO COM ESPESSURA 0,65 MM, COR BRANCO RAL9003 EM AMBAS AS FACES, </c:v>
                </c:pt>
                <c:pt idx="2">
                  <c:v>ENGENHEIRO CIVIL DE OBRA JUNIOR COM ENCARGOS COMPLEMENTARES</c:v>
                </c:pt>
                <c:pt idx="3">
                  <c:v>Fornecimento e instalação de coifa de exaustão padrão laboratorial com caixa para  filtro tipo BIBO ( BEG IN BEG OUT) , filtros tipo “F9” e “H14” e exaustor a prova de explosão</c:v>
                </c:pt>
                <c:pt idx="4">
                  <c:v>TÉCNICO EM SEGURANÇA DO TRABALHO COM ENCARGOS COMPLEMENTARES</c:v>
                </c:pt>
                <c:pt idx="5">
                  <c:v>FORRO AUTOPORTANTE SERÃO FABRICADAS COM NÚCLEO EM POLIISOCIANURATO (PIR) INJETADO COM RETARDANTE A CHAMA, COM UMA FACE REVESTIDA COM CHAPA DE AÇO INOX ESCOVADO COM ESPESSURA 0,70 MM E OUTRA FACE COM CHAPA DE AÇO GALVANIZADO COM PINTURA EPÓXI EM PROCESSO CO</c:v>
                </c:pt>
                <c:pt idx="6">
                  <c:v>CANTEIRO DE OBRA - MOBILIZAÇÃO, DESMOBILIZAÇÃO E ADMINISTRAÇÃO OBRA DE MEDIO PORTE</c:v>
                </c:pt>
                <c:pt idx="7">
                  <c:v>Condensador para sistema VRF de ar condicionado, capacidade até 6 TR</c:v>
                </c:pt>
                <c:pt idx="8">
                  <c:v>Condensador para sistema VRF de ar condicionado, capacidade até 6 TR</c:v>
                </c:pt>
                <c:pt idx="9">
                  <c:v>PT 1001 A - PASS THROUGH DUPLO ATIVO EM AÇO INOX INTERNO E EXTERNO (CONSIDERAR REVESTIMENTO EM INOX NA ALTURA TOTAL DO PÉ DIREITO DA ÁREA), COM NÚCLEO EM PIR, PORTAS PARA MANUTENÇÃO COM CHAVE, 02 PORTAS COM VISORES EM VIDRO DUPLO CRISTAL 4MM, PUXADORES TIP</c:v>
                </c:pt>
                <c:pt idx="10">
                  <c:v>Evaporador para sistema VRF de ar condicionado, tipo cassete, capacidade de 1 TR</c:v>
                </c:pt>
                <c:pt idx="11">
                  <c:v>Evaporador para sistema VRF de ar condicionado, tipo cassete, capacidade de 1 TR</c:v>
                </c:pt>
                <c:pt idx="12">
                  <c:v>DIVISÓRIA BRANCA PADRÃO SALA LIMPA FABRICADA COM NÚCLEO EM POLIISOCIANURATO (PIR) INJETADO COM RETARDANTE A CHAMA, REVESTIDAS COM CHAPAS DE AÇO GALVANIZADO COM PINTURA EPÓXI EM PROCESSO CONTÍNUO COM ESPESSURA 0,65 MM, COR BRANCO RAL9003 EM AMBAS AS FACES, </c:v>
                </c:pt>
                <c:pt idx="13">
                  <c:v>Epóxi em massa, inclusive preparo</c:v>
                </c:pt>
                <c:pt idx="14">
                  <c:v>EPÓXI, QC 3 PHARMA EPU OU EQUIVALENTE TÉCNICO. CAMADA MONOLÍTICA À BASE DE RESINA EPÓXI COM 4MM DE ESPESSURA E ACABAMENTO EM QUARTZO COLORIDO POLICROMÁTICO E SELADO POR RESINA TRASNLÚCIDA DE ALTA TRANSPARENCIA EM 3 CAMADAS. (2 EM RESINA EPÓXI E 1 FINAL EM </c:v>
                </c:pt>
                <c:pt idx="15">
                  <c:v>EPÓXI, QC 3 PHARMA EPU OU EQUIVALENTE TÉCNICO. CAMADA MONOLÍTICA À BASE DE RESINA EPÓXI COM 4MM DE ESPESSURA E ACABAMENTO EM QUARTZO COLORIDO POLICROMÁTICO E SELADO POR RESINA TRASNLÚCIDA DE ALTA TRANSPARENCIA EM 3 CAMADAS. (2 EM RESINA EPÓXI E 1 FINAL EM </c:v>
                </c:pt>
                <c:pt idx="16">
                  <c:v>Armário/gabinete embutido em MDF sob medida, revestido em laminado melamínico, com portas e prateleiras</c:v>
                </c:pt>
                <c:pt idx="17">
                  <c:v>Epóxi em massa, inclusive preparo</c:v>
                </c:pt>
                <c:pt idx="18">
                  <c:v>Epóxi em massa, inclusive preparo</c:v>
                </c:pt>
                <c:pt idx="19">
                  <c:v>CANTO SANITÁRIO EM ALUMINIO ANODIZADO 50 mm .</c:v>
                </c:pt>
                <c:pt idx="20">
                  <c:v>Armário/gabinete embutido em MDF sob medida, revestido em laminado melamínico, com portas e prateleiras</c:v>
                </c:pt>
                <c:pt idx="21">
                  <c:v>EPÓXI, QC 3 PHARMA EPU OU EQUIVALENTE TÉCNICO. CAMADA MONOLÍTICA À BASE DE RESINA EPÓXI COM 4MM DE ESPESSURA E ACABAMENTO EM QUARTZO COLORIDO POLICROMÁTICO E SELADO POR RESINA TRASNLÚCIDA DE ALTA TRANSPARENCIA EM 3 CAMADAS. (2 EM RESINA EPÓXI E 1 FINAL EM </c:v>
                </c:pt>
                <c:pt idx="22">
                  <c:v>P - PORTA DE ABRIR PADRÃO SALA LIMPA EM CHAPA PRÉ PINTADA COM NÚCLEO EM PIR, COR BRANCO RAL 9003. SEM VISOR,  COM PUXADOR EM AÇO INOX LIXADO, FECHADURA ELETROMAGNÉTICA E IMÃ NEODIMEO, MOLA AÉREA DORMA EM INOX OU EQUIVALENTE TÉCNICO. SISTEMA DE VEDAÇÃO C/ R</c:v>
                </c:pt>
                <c:pt idx="23">
                  <c:v>P - PORTA DE ABRIR PADRÃO SALA LIMPA EM CHAPA PRÉ PINTADA COM NÚCLEO EM PIR, COR BRANCO RAL 9003. COM VISOR,  COM PUXADOR EM AÇO INOX LIXADO, FECHADURA ELETROMAGNÉTICA E IMÃ NEODIMEO, MOLA AÉREA DORMA EM INOX OU EQUIVALENTE TÉCNICO. SISTEMA DE VEDAÇÃO C/ R</c:v>
                </c:pt>
                <c:pt idx="24">
                  <c:v>P - PORTA DE ABRIR PADRÃO SALA LIMPA EM CHAPA PRÉ PINTADA COM NÚCLEO EM PIR, COR BRANCO RAL 9003. SEM VISOR,  COM PUXADOR EM AÇO INOX LIXADO, FECHADURA ELETROMAGNÉTICA E IMÃ NEODIMEO, MOLA AÉREA DORMA EM INOX OU EQUIVALENTE TÉCNICO. SISTEMA DE VEDAÇÃO C/ R</c:v>
                </c:pt>
                <c:pt idx="25">
                  <c:v>CANTO SANITÁRIO EM ALUMINIO ANODIZADO 50 mm .</c:v>
                </c:pt>
                <c:pt idx="26">
                  <c:v>Tampo/bancada em granito, com frontão, espessura de 2 cm, acabamento polido</c:v>
                </c:pt>
                <c:pt idx="27">
                  <c:v>Divisória tipo piso/teto em vidro temperado simples, com coluna estrutural em alumínio extrudado</c:v>
                </c:pt>
                <c:pt idx="28">
                  <c:v>Tubo de cobre sem costura, rígido, espessura 1/16" - diâmetro 3/4", inclusive conexões</c:v>
                </c:pt>
                <c:pt idx="29">
                  <c:v>CANTO SANITÁRIO EM ALUMINIO ANODIZADO 50 mm .</c:v>
                </c:pt>
                <c:pt idx="30">
                  <c:v>CABO 2,50MM2 - ISOLAMENTO PARA 0,7KV - CLASSE 4 - FLEXÍVEL</c:v>
                </c:pt>
                <c:pt idx="31">
                  <c:v>LUMINÁRIA QUADRADA DE EMBUTIR, TIPO CALHA FECHADA COM DIFUSOR TRANSPARENTE OU FOSCO PARA 4 LÂMPADAS TUBULARES DE LED 9/10W</c:v>
                </c:pt>
                <c:pt idx="32">
                  <c:v>Tubo de cobre sem costura, rígido, espessura 1/16" - diâmetro 3/8", inclusive conexões</c:v>
                </c:pt>
                <c:pt idx="33">
                  <c:v>TAMPO PARA BANCADA ÚMIDA - GRANITO CINZA ANDORINHA - ESPESSURA 2CM</c:v>
                </c:pt>
                <c:pt idx="34">
                  <c:v>P - PORTA DE ABRIR PADRÃO SALA LIMPA EM CHAPA PRÉ PINTADA COM NÚCLEO EM PIR, COR BRANCO RAL 9003. SEM VISOR,  COM PUXADOR EM AÇO INOX LIXADO, FECHADURA ELETROMAGNÉTICA E IMÃ NEODIMEO, MOLA AÉREA DORMA EM INOX OU EQUIVALENTE TÉCNICO. SISTEMA DE VEDAÇÃO C/ R</c:v>
                </c:pt>
                <c:pt idx="35">
                  <c:v>Tubo de cobre sem costura, rígido, espessura 1/16" - diâmetro 3/4", inclusive conexões</c:v>
                </c:pt>
                <c:pt idx="36">
                  <c:v>Massa corrida à base de resina acrílica</c:v>
                </c:pt>
                <c:pt idx="37">
                  <c:v>Canaleta aparente com tampa em PVC, autoextinguível, de 85 x 35 mm, com acessórios</c:v>
                </c:pt>
                <c:pt idx="38">
                  <c:v>Projeto executivo de climatização em formato A1</c:v>
                </c:pt>
                <c:pt idx="39">
                  <c:v>LINHA DE N² COMPOSTA POR TUBO DE AÇO INOX SEM COSTURA TREFILADO ASTM A269 OD EXTREMIDADE PONTA LISA ACABAMENTO SANITÁRIO , ASTM F1387 COM ACESSÓRIO DE UNIÃO, CURVAS E "T"S; VÁLVULA ESFERA 02 VIAS ASTM A276 GR TP316L SÉRIE 40G; VÁLVULA AGULHA ASTM A276 GR T</c:v>
                </c:pt>
                <c:pt idx="40">
                  <c:v>LINHA DE O² COMPOSTA POR TUBO DE AÇO INOX SEM COSTURA TREFILADO ASTM A269 OD EXTREMIDADE PONTA LISA ACABAMENTO SANITÁRIO , ASTM F1387 COM ACESSÓRIO DE UNIÃO, CURVAS E "T"S; VÁLVULA ESFERA 02 VIAS ASTM A276 GR TP316L SÉRIE 40G; VÁLVULA AGULHA ASTM A276 GR T</c:v>
                </c:pt>
                <c:pt idx="41">
                  <c:v>Armário/gabinete embutido em MDF sob medida, revestido em laminado melamínico, com portas e prateleiras</c:v>
                </c:pt>
                <c:pt idx="42">
                  <c:v>Massa corrida à base de resina acrílica</c:v>
                </c:pt>
                <c:pt idx="43">
                  <c:v>Massa corrida à base de resina acrílica</c:v>
                </c:pt>
                <c:pt idx="44">
                  <c:v>CABO 16,00MM2 - ISOLAMENTO PARA 0,7KV - CLASSE 4 - FLEXÍVEL</c:v>
                </c:pt>
                <c:pt idx="45">
                  <c:v>INTERRUPTOR DIFERENCIAL TETRAPOLAR - 125A SENSIBILIDADE 30MA - 380V</c:v>
                </c:pt>
                <c:pt idx="46">
                  <c:v>QUADRO DE DISTRIBUIÇÃO EM CHAPA METÁLICA - PARA ATÉ 44 DISJUNTORES</c:v>
                </c:pt>
                <c:pt idx="47">
                  <c:v>Tubulação em aço inox com juntas tipo triclamp com valvula esfeta tripartica e conector rápido. 1/2"</c:v>
                </c:pt>
                <c:pt idx="48">
                  <c:v>CABO 4,00MM2 - ISOLAMENTO PARA 0,7KV - CLASSE 4 - FLEXÍVEL</c:v>
                </c:pt>
                <c:pt idx="49">
                  <c:v>CABO MULTILAN  CAT.6  U/UTP CM COR VM
FABRIC.:FURUKAWA</c:v>
                </c:pt>
                <c:pt idx="50">
                  <c:v>TERMINAL OU CONECTOR DE PRESSÃO - PARA FIO ATÉ 6MM2</c:v>
                </c:pt>
                <c:pt idx="51">
                  <c:v>Tomada de canaleta/perfilado universal 2P+T, com caixa e tampa</c:v>
                </c:pt>
                <c:pt idx="52">
                  <c:v>Tubo de cobre sem costura, rígido, espessura 1/16" - diâmetro 1/2", inclusive conexões</c:v>
                </c:pt>
                <c:pt idx="53">
                  <c:v>PP.36 - PORTA EM FERRO PERFILADO COM TELA PARA ABRIGO DE GÁS</c:v>
                </c:pt>
                <c:pt idx="54">
                  <c:v>TAMPO PARA BANCADA ÚMIDA - AÇO INOX N.18 (18:8)</c:v>
                </c:pt>
                <c:pt idx="55">
                  <c:v>HV.15 - ABRIGO PARA GÁS EM BLOCO DE CONCRETO APARENTE PARA 6 CILINDROS</c:v>
                </c:pt>
                <c:pt idx="56">
                  <c:v>Tubo de PVC rígido branco, pontas lisas, soldável, linha esgoto série normal, DN= 40 mm, inclusive conexões</c:v>
                </c:pt>
                <c:pt idx="57">
                  <c:v>PONTO COM TOMADA SIMPLES DE EMBUTIR - 110/220V CAIXA 4"X2"</c:v>
                </c:pt>
                <c:pt idx="58">
                  <c:v>JANELA EM ALUMÍNIO ANODIZADO - DE CORRER - COM 3 FOLHAS  COM TELA DE AÇO INOX - 1,00 x 1,20 M</c:v>
                </c:pt>
                <c:pt idx="59">
                  <c:v>Projeto executivo de instalações elétricas em formato A1</c:v>
                </c:pt>
                <c:pt idx="60">
                  <c:v>Canaleta aparente com tampa em PVC, autoextinguível, de 85 x 35 mm, com acessórios</c:v>
                </c:pt>
                <c:pt idx="61">
                  <c:v>Projeto executivo de climatização em formato A1</c:v>
                </c:pt>
                <c:pt idx="62">
                  <c:v>CABO MULTILAN  CAT.6  U/UTP CM COR VM
FABRIC.:FURUKAWA</c:v>
                </c:pt>
                <c:pt idx="63">
                  <c:v>Epóxi em massa, inclusive preparo</c:v>
                </c:pt>
                <c:pt idx="64">
                  <c:v>CONJUNTO MONTADO DE 01 TOMADA DE REDE DE EMBUTIR 1 PT DADOS OU TELEFONE  - ESPELHO PVC - CAIXA 4X2 EMBUTIDO (DIVISÓRIA/PAREDE), ESPELHO EM PVC PARA CAIXA 4X2, FORNECIDA COM ABERTURA PARA UM POSTOS PARA CONECTOR RJ-45 CAT. 6 - 4 PARES, COM GUARNIÇÃO DE FIXA</c:v>
                </c:pt>
                <c:pt idx="65">
                  <c:v>MINI DISJUNTOR - TIPO EUROPEU (IEC) - UNIPOLAR 6/25A</c:v>
                </c:pt>
                <c:pt idx="66">
                  <c:v>Tampo sob medida em compensado, revestido na face superior em laminado fenólico melamínico</c:v>
                </c:pt>
                <c:pt idx="67">
                  <c:v>Tomada de canaleta/perfilado universal 2P+T, com caixa e tampa</c:v>
                </c:pt>
                <c:pt idx="68">
                  <c:v>CABO 2,50MM2 - ISOLAMENTO PARA 0,7KV - CLASSE 4 - FLEXÍVEL</c:v>
                </c:pt>
                <c:pt idx="69">
                  <c:v>Remoção de tubulação elétrica aparente com diâmetro externo até 50 mm</c:v>
                </c:pt>
                <c:pt idx="70">
                  <c:v>FORRO DE GESSO ACARTONADO TIPO FGA (FORNECIMENTO E INSTALAÇÃO)</c:v>
                </c:pt>
                <c:pt idx="71">
                  <c:v>Remoção de pintura em massa com lixamento</c:v>
                </c:pt>
                <c:pt idx="72">
                  <c:v>Tubo de cobre sem costura, rígido, espessura 1/16" - diâmetro 1/2", inclusive conexões</c:v>
                </c:pt>
                <c:pt idx="73">
                  <c:v>LINHA DE AR COMPRIMIDO COMPOSTA POR TUBO DE ALUMÍNIO COM ACESSÓRIO DE UNIÃO, CURVAS E "T"S; 02 PONTOS DE USO COM VALVULA ESFERA, MANÓMETRO COM CONEXÃO AO REGULADOR DE VASÃO, FILTRO E ELIMINADOR DE HUMIDADE - EXTENÇÃO 12 METROS</c:v>
                </c:pt>
                <c:pt idx="74">
                  <c:v>Tubo de cobre sem costura, rígido, espessura 1/16" - diâmetro 3/8", inclusive conexões</c:v>
                </c:pt>
                <c:pt idx="75">
                  <c:v>Eletrocalha lisa galvanizada a fogo, 50 x 50 mm, com acessórios</c:v>
                </c:pt>
                <c:pt idx="76">
                  <c:v>Canaleta aparente com tampa em PVC, autoextinguível, de 85 x 35 mm, com acessórios</c:v>
                </c:pt>
                <c:pt idx="77">
                  <c:v>MINI DISJUNTOR - TIPO EUROPEU (IEC) - UNIPOLAR 6/25A</c:v>
                </c:pt>
                <c:pt idx="78">
                  <c:v>Limpeza final da obra</c:v>
                </c:pt>
                <c:pt idx="79">
                  <c:v>CABO 2,50MM2 - ISOLAMENTO PARA 0,7KV - CLASSE 4 - FLEXÍVEL</c:v>
                </c:pt>
                <c:pt idx="80">
                  <c:v>Remoção de pintura em massa com lixamento</c:v>
                </c:pt>
                <c:pt idx="81">
                  <c:v>Remoção de pintura em massa com lixamento</c:v>
                </c:pt>
                <c:pt idx="82">
                  <c:v>Eletrocalha lisa galvanizada a fogo, 50 x 50 mm, com acessórios</c:v>
                </c:pt>
                <c:pt idx="83">
                  <c:v>DISJUNTOR CAIXA MOLDADA TRIPOLAR 125A COM DISPARADOR TERMOMAGNÉTICO AJUSTÁVEL</c:v>
                </c:pt>
                <c:pt idx="84">
                  <c:v>Conjunto 2 tomadas 2P+T de 10 A, completo</c:v>
                </c:pt>
                <c:pt idx="85">
                  <c:v>MINI DISJUNTOR - TIPO EUROPEU (IEC) - BIPOLAR 6/25A</c:v>
                </c:pt>
                <c:pt idx="86">
                  <c:v>CONJUNTO MONTADO DE 01 TOMADA DE REDE DE EMBUTIR 1 PT DADOS OU TELEFONE  - ESPELHO PVC - CAIXA 4X2 EMBUTIDO (DIVISÓRIA/PAREDE), ESPELHO EM PVC PARA CAIXA 4X2, FORNECIDA COM ABERTURA PARA UM POSTOS PARA CONECTOR RJ-45 CAT. 6 - 4 PARES, COM GUARNIÇÃO DE FIXA</c:v>
                </c:pt>
                <c:pt idx="87">
                  <c:v>CABO 16,00MM2 - ISOLAMENTO PARA 0,7KV - CLASSE 4 - FLEXÍVEL</c:v>
                </c:pt>
                <c:pt idx="88">
                  <c:v>LÂMPADA DE LED TUBULAR T8 - 18/20W</c:v>
                </c:pt>
                <c:pt idx="89">
                  <c:v>Folha de porta em laminado fenólico melamínico com acabamento liso - 90 x 210 cm</c:v>
                </c:pt>
                <c:pt idx="90">
                  <c:v>Tubo de cobre classe E, DN= 28mm (1´), inclusive conexões ( dreno da autoclave)</c:v>
                </c:pt>
                <c:pt idx="91">
                  <c:v>PONTO COM INTERRUPTOR SIMPLES - 1 TECLA, EM CAIXA 4"X2"</c:v>
                </c:pt>
                <c:pt idx="92">
                  <c:v>TERMINAL OU CONECTOR DE PRESSÃO - PARA FIO ATÉ 6MM2</c:v>
                </c:pt>
                <c:pt idx="93">
                  <c:v>CABO 4,00MM2 - ISOLAMENTO PARA 0,7KV - CLASSE 4 - FLEXÍVEL</c:v>
                </c:pt>
                <c:pt idx="94">
                  <c:v>Demolição manual de revestimento cerâmico, incluindo a base</c:v>
                </c:pt>
                <c:pt idx="95">
                  <c:v>MINI DISJUNTOR - TIPO EUROPEU (IEC) - BIPOLAR 6/25A</c:v>
                </c:pt>
                <c:pt idx="96">
                  <c:v>CABO MULTILAN  CAT.6  U/UTP CM COR VM
FABRIC.:FURUKAWA</c:v>
                </c:pt>
                <c:pt idx="97">
                  <c:v>Eletrocalha lisa galvanizada a fogo, 50 x 50 mm, com acessórios</c:v>
                </c:pt>
                <c:pt idx="98">
                  <c:v>Remoção de tubulação elétrica aparente com diâmetro externo até 50 mm</c:v>
                </c:pt>
                <c:pt idx="99">
                  <c:v>Limpeza final da obra</c:v>
                </c:pt>
                <c:pt idx="100">
                  <c:v>Limpeza final da obra</c:v>
                </c:pt>
                <c:pt idx="101">
                  <c:v>CABO 4,00MM2 - ISOLAMENTO PARA 0,7KV - CLASSE 4 - FLEXÍVEL</c:v>
                </c:pt>
                <c:pt idx="102">
                  <c:v>Demolição manual de revestimento sintético, incluindo a base</c:v>
                </c:pt>
                <c:pt idx="103">
                  <c:v>Demolição mecanizada de pavimento ou piso em concreto, inclusive fragmentação, carregamento, transporte até 1 quilômetro e descarregamento</c:v>
                </c:pt>
                <c:pt idx="104">
                  <c:v>ATERRAMENTO DE QUADROS, EXCLUSIVE CABO</c:v>
                </c:pt>
                <c:pt idx="105">
                  <c:v>ATERRAMENTO DE QUADROS, EXCLUSIVE CABO</c:v>
                </c:pt>
                <c:pt idx="106">
                  <c:v>Demolição mecanizada de concreto armado, inclusive fragmentação e acomodação do material</c:v>
                </c:pt>
                <c:pt idx="107">
                  <c:v>Plugue com 2P+T de 10A, 250V</c:v>
                </c:pt>
                <c:pt idx="108">
                  <c:v>PONTO COM INTERRUPTOR SIMPLES - 1 TECLA, EM CAIXA 4"X2"</c:v>
                </c:pt>
                <c:pt idx="109">
                  <c:v>Placa em lona com impressão digital e requadro em metalon</c:v>
                </c:pt>
                <c:pt idx="110">
                  <c:v>Placa em lona com impressão digital e requadro em metalon</c:v>
                </c:pt>
                <c:pt idx="111">
                  <c:v>Placa em lona com impressão digital e requadro em metalon</c:v>
                </c:pt>
                <c:pt idx="112">
                  <c:v>Placa em lona com impressão digital e requadro em metalon</c:v>
                </c:pt>
                <c:pt idx="113">
                  <c:v>Retirada de divisória em placa de madeira ou fibrocimento com montantes metálicos</c:v>
                </c:pt>
                <c:pt idx="114">
                  <c:v>CABO 2,50MM2 - ISOLAMENTO PARA 0,7KV - CLASSE 4 - FLEXÍVEL</c:v>
                </c:pt>
                <c:pt idx="115">
                  <c:v>Canaleta aparente com tampa em PVC, autoextinguível, de 85 x 35 mm, com acessórios</c:v>
                </c:pt>
                <c:pt idx="116">
                  <c:v>Tomada de canaleta/perfilado universal 2P+T, com caixa e tampa</c:v>
                </c:pt>
                <c:pt idx="117">
                  <c:v>CAIXA E PVC 10X10X5CM, INCLUSIVE ESPELHO</c:v>
                </c:pt>
                <c:pt idx="118">
                  <c:v>Remoção de tubulação elétrica aparente com diâmetro externo até 50 mm</c:v>
                </c:pt>
                <c:pt idx="119">
                  <c:v>Remoção de entulho separado de obra com caçamba metálica - terra, alvenaria, concreto, argamassa, madeira, papel, plástico ou metal</c:v>
                </c:pt>
                <c:pt idx="120">
                  <c:v>Remoção de entulho separado de obra com caçamba metálica - terra, alvenaria, concreto, argamassa, madeira, papel, plástico ou metal</c:v>
                </c:pt>
                <c:pt idx="121">
                  <c:v>INTERRUPTOR DIFERENCIAL RESIDUAL BIPOLAR 63A, SENSIBILIDADE 30MA - 220V</c:v>
                </c:pt>
                <c:pt idx="122">
                  <c:v>Luminária redonda de embutir com refletor em alumínio jateado e difusor em vidro para 2 lâmpadas fluorescentes compactas duplas de 18 W/26 W</c:v>
                </c:pt>
                <c:pt idx="123">
                  <c:v>TERMINAL OU CONECTOR DE PRESSÃO - PARA FIO ATÉ 6MM2</c:v>
                </c:pt>
                <c:pt idx="124">
                  <c:v>ELETRODUTO DE PVC CORRUGADO REFORÇADO, ANTICHAMA - 25MM (3/4")</c:v>
                </c:pt>
                <c:pt idx="125">
                  <c:v>Tubo de PVC rígido soldável marrom, DN= 25 mm, (3/4´), inclusive conexões</c:v>
                </c:pt>
                <c:pt idx="126">
                  <c:v>CONJUNTO MONTADO DE 01 TOMADA DE REDE DE EMBUTIR 1 PT DADOS OU TELEFONE  - ESPELHO PVC - CAIXA 4X2 EMBUTIDO (DIVISÓRIA/PAREDE), ESPELHO EM PVC PARA CAIXA 4X2, FORNECIDA COM ABERTURA PARA UM POSTOS PARA CONECTOR RJ-45 CAT. 6 - 4 PARES, COM GUARNIÇÃO DE FIXA</c:v>
                </c:pt>
                <c:pt idx="127">
                  <c:v>MINI DISJUNTOR - TIPO EUROPEU (IEC) - TRIPOLAR 80A</c:v>
                </c:pt>
                <c:pt idx="128">
                  <c:v>Cuba em aço inoxidável simples de 560x330x140mm</c:v>
                </c:pt>
                <c:pt idx="129">
                  <c:v>Demolição manual de revestimento sintético, incluindo a base</c:v>
                </c:pt>
                <c:pt idx="130">
                  <c:v>Retirada de bancada incluindo pertences</c:v>
                </c:pt>
                <c:pt idx="131">
                  <c:v>TERMINAL OU CONECTOR DE PRESSÃO - PARA CABO 16MM2</c:v>
                </c:pt>
                <c:pt idx="132">
                  <c:v>CONECTOR FÊMEA GIGALAN CAT6 90/180
FABRIC.:FURUKAWA</c:v>
                </c:pt>
                <c:pt idx="133">
                  <c:v>CABO MULTILAN  CAT.6  U/UTP CM COR VM
FABRIC.:FURUKAWA</c:v>
                </c:pt>
                <c:pt idx="134">
                  <c:v>Torneira de mesa para pia com bica móvel e arejador em latão fundido cromado</c:v>
                </c:pt>
                <c:pt idx="135">
                  <c:v>Luminária redonda de embutir com refletor em alumínio jateado e difusor em vidro para 2 lâmpadas fluorescentes compactas duplas de 18 W/26 W</c:v>
                </c:pt>
                <c:pt idx="136">
                  <c:v>Massa corrida à base de resina acrílica</c:v>
                </c:pt>
                <c:pt idx="137">
                  <c:v>Remoção de entulho separado de obra com caçamba metálica - terra, alvenaria, concreto, argamassa, madeira, papel, plástico ou metal</c:v>
                </c:pt>
                <c:pt idx="138">
                  <c:v>Limpeza final da obra</c:v>
                </c:pt>
                <c:pt idx="139">
                  <c:v>CONJUNTO MONTADO DE 01 TOMADA DE REDE DE EMBUTIR 1 PT DADOS OU TELEFONE  - ESPELHO PVC - CAIXA 4X2 EMBUTIDO (DIVISÓRIA/PAREDE), ESPELHO EM PVC PARA CAIXA 4X2, FORNECIDA COM ABERTURA PARA UM POSTOS PARA CONECTOR RJ-45 CAT. 6 - 4 PARES, COM GUARNIÇÃO DE FIXA</c:v>
                </c:pt>
                <c:pt idx="140">
                  <c:v>Demolição manual de painéis divisórias, inclusive montantes metálicos</c:v>
                </c:pt>
                <c:pt idx="141">
                  <c:v>Tubo de PVC rígido branco, pontas lisas, soldável, linha esgoto série normal, DN= 40 mm, inclusive conexões</c:v>
                </c:pt>
                <c:pt idx="142">
                  <c:v>Tubo de PVC rígido branco, pontas lisas, soldável, linha esgoto série normal, DN= 40 mm, inclusive conexões</c:v>
                </c:pt>
                <c:pt idx="143">
                  <c:v>Tomada 2P+T de 20 A - 250 V, completa</c:v>
                </c:pt>
                <c:pt idx="144">
                  <c:v>CONECTOR FÊMEA GIGALAN CAT6 90/180
FABRIC.:FURUKAWA</c:v>
                </c:pt>
                <c:pt idx="145">
                  <c:v>PROTEÇÃO PARA BARRAMENTO DE QUADROS EM POLICARBONATO COMPACTO 4MM</c:v>
                </c:pt>
                <c:pt idx="146">
                  <c:v>Tubo de PVC rígido soldável marrom, DN= 25 mm, (3/4´), inclusive conexões</c:v>
                </c:pt>
                <c:pt idx="147">
                  <c:v>Tubo de PVC rígido soldável marrom, DN= 25 mm, (3/4´), inclusive conexões</c:v>
                </c:pt>
                <c:pt idx="148">
                  <c:v>Tubo de PVC rígido soldável marrom, DN= 25 mm, (3/4´), inclusive conexões</c:v>
                </c:pt>
                <c:pt idx="149">
                  <c:v>Demolição manual de alvenaria de elevação ou elemento vazado, incluindo revestimento</c:v>
                </c:pt>
                <c:pt idx="150">
                  <c:v>MINI DISJUNTOR - TIPO EUROPEU (IEC) - TRIPOLAR 80A</c:v>
                </c:pt>
                <c:pt idx="151">
                  <c:v>Argamassa de regularização e/ou proteção</c:v>
                </c:pt>
                <c:pt idx="152">
                  <c:v>TERMINAL OU CONECTOR DE PRESSÃO - PARA CABO 16MM2</c:v>
                </c:pt>
                <c:pt idx="153">
                  <c:v>Torneira de mesa para pia com bica móvel e arejador em latão fundido cromado</c:v>
                </c:pt>
                <c:pt idx="154">
                  <c:v>Torneira de mesa para pia com bica móvel e arejador em latão fundido cromado</c:v>
                </c:pt>
                <c:pt idx="155">
                  <c:v>PROTEÇÃO PARA BARRAMENTO DE QUADROS EM POLICARBONATO COMPACTO 4MM</c:v>
                </c:pt>
                <c:pt idx="156">
                  <c:v>Remoção de aparelho de iluminação ou projetor fixo em teto, piso ou parede</c:v>
                </c:pt>
                <c:pt idx="157">
                  <c:v>Retirada de batente com guarnição e peças lineares em madeira, chumbados</c:v>
                </c:pt>
                <c:pt idx="158">
                  <c:v>Demolição manual de alvenaria de elevação ou elemento vazado, incluindo revestimento</c:v>
                </c:pt>
                <c:pt idx="159">
                  <c:v>Retirada de registro ou válvula aparentes</c:v>
                </c:pt>
                <c:pt idx="160">
                  <c:v>PONTO COM INTERRUPTOR SIMPLES - 1 TECLA, EM CAIXA 4"X2"</c:v>
                </c:pt>
                <c:pt idx="161">
                  <c:v>PONTO COM INTERRUPTOR SIMPLES - 1 TECLA, EM CAIXA 4"X2"</c:v>
                </c:pt>
                <c:pt idx="162">
                  <c:v>Tomada de canaleta/perfilado universal 2P+T, com caixa e tampa</c:v>
                </c:pt>
                <c:pt idx="163">
                  <c:v>CONECTOR FÊMEA GIGALAN CAT6 90/180
FABRIC.:FURUKAWA</c:v>
                </c:pt>
                <c:pt idx="164">
                  <c:v>Barra de neutro e/ou terra</c:v>
                </c:pt>
                <c:pt idx="165">
                  <c:v>Retirada de bancada incluindo pertences</c:v>
                </c:pt>
                <c:pt idx="166">
                  <c:v>Demolição manual de revestimento cerâmico, incluindo a base</c:v>
                </c:pt>
                <c:pt idx="167">
                  <c:v>MINI DISJUNTOR - TIPO EUROPEU (IEC) -  BIPOLAR 32/50A</c:v>
                </c:pt>
                <c:pt idx="168">
                  <c:v>Retirada de folha de esquadria em madeira</c:v>
                </c:pt>
                <c:pt idx="169">
                  <c:v>Válvula de esfera monobloco em latão, passagem plena, acionamento com alavanca, DN= 1/2´</c:v>
                </c:pt>
                <c:pt idx="170">
                  <c:v>DISPOSITIVO DE PROTEÇÃO CONTRA SURTOS 275V - 15KA</c:v>
                </c:pt>
                <c:pt idx="171">
                  <c:v>DISPOSITIVO DE PROTEÇÃO CONTRA SURTOS 275V - 15KA</c:v>
                </c:pt>
                <c:pt idx="172">
                  <c:v>PATCH CORD F/UTP GIGALAN CAT.6  COR CZ 1,5m
FABRIC.FURUKAWA</c:v>
                </c:pt>
                <c:pt idx="173">
                  <c:v>Válvula americana</c:v>
                </c:pt>
                <c:pt idx="174">
                  <c:v>Registro regulador de vazão para torneira, misturador e bidê, em latão cromado com canopla, DN= 1/2´</c:v>
                </c:pt>
                <c:pt idx="175">
                  <c:v>Registro regulador de vazão para torneira, misturador e bidê, em latão cromado com canopla, DN= 1/2´</c:v>
                </c:pt>
                <c:pt idx="176">
                  <c:v>Registro regulador de vazão para torneira, misturador e bidê, em latão cromado com canopla, DN= 1/2´</c:v>
                </c:pt>
                <c:pt idx="177">
                  <c:v>Retirada de esquadria metálica em geral</c:v>
                </c:pt>
                <c:pt idx="178">
                  <c:v>Remoção de aparelho de iluminação ou projetor fixo em teto, piso ou parede</c:v>
                </c:pt>
                <c:pt idx="179">
                  <c:v>Retirada de folha de esquadria metálica</c:v>
                </c:pt>
                <c:pt idx="180">
                  <c:v>CONECTOR FÊMEA GIGALAN CAT6 90/180
FABRIC.:FURUKAWA</c:v>
                </c:pt>
                <c:pt idx="181">
                  <c:v>Demolição manual de revestimento cerâmico, incluindo a base</c:v>
                </c:pt>
                <c:pt idx="182">
                  <c:v>Retirada de batente com guarnição e peças lineares em madeira, chumbados</c:v>
                </c:pt>
                <c:pt idx="183">
                  <c:v>Demolição manual de alvenaria de elevação ou elemento vazado, incluindo revestimento</c:v>
                </c:pt>
                <c:pt idx="184">
                  <c:v>CAIXA E PVC 10X10X5CM, INCLUSIVE ESPELHO</c:v>
                </c:pt>
                <c:pt idx="185">
                  <c:v>PATCH CORD F/UTP GIGALAN CAT.6  COR CZ 1,5m
FABRIC.FURUKAWA</c:v>
                </c:pt>
                <c:pt idx="186">
                  <c:v>Barra de neutro e/ou terra</c:v>
                </c:pt>
                <c:pt idx="187">
                  <c:v>Sifão plástico sanfonado universal de 1´</c:v>
                </c:pt>
                <c:pt idx="188">
                  <c:v>Engate flexível metálico DN= 1/2´</c:v>
                </c:pt>
                <c:pt idx="189">
                  <c:v>DEMOLIÇÃO DE FORRO DE GESSO</c:v>
                </c:pt>
                <c:pt idx="190">
                  <c:v>Válvula americana</c:v>
                </c:pt>
                <c:pt idx="191">
                  <c:v>Válvula americana</c:v>
                </c:pt>
                <c:pt idx="192">
                  <c:v>BARRAMENTO DE COBRE PARA 60A - 9,52X2,38MM</c:v>
                </c:pt>
                <c:pt idx="193">
                  <c:v>PATCH CORD F/UTP GIGALAN CAT.6  COR CZ 1,5m
FABRIC.FURUKAWA</c:v>
                </c:pt>
                <c:pt idx="194">
                  <c:v>Retirada de registro ou válvula aparentes</c:v>
                </c:pt>
                <c:pt idx="195">
                  <c:v>Retirada de registro ou válvula aparentes</c:v>
                </c:pt>
                <c:pt idx="196">
                  <c:v>Argamassa de regularização e/ou proteção</c:v>
                </c:pt>
                <c:pt idx="197">
                  <c:v>Sifão plástico sanfonado universal de 1´</c:v>
                </c:pt>
                <c:pt idx="198">
                  <c:v>Sifão plástico sanfonado universal de 1´</c:v>
                </c:pt>
                <c:pt idx="199">
                  <c:v>Engate flexível metálico DN= 1/2´</c:v>
                </c:pt>
                <c:pt idx="200">
                  <c:v>Engate flexível metálico DN= 1/2´</c:v>
                </c:pt>
                <c:pt idx="201">
                  <c:v>Retirada de folha de esquadria em madeira</c:v>
                </c:pt>
                <c:pt idx="202">
                  <c:v>PATCH CORD F/UTP GIGALAN CAT.6  COR CZ 1,5m
FABRIC.FURUKAWA</c:v>
                </c:pt>
                <c:pt idx="203">
                  <c:v>BARRAMENTO DE COBRE PARA 60A - 9,52X2,38MM</c:v>
                </c:pt>
                <c:pt idx="204">
                  <c:v>Demolição manual de revestimento cerâmico, incluindo a base</c:v>
                </c:pt>
              </c:strCache>
            </c:strRef>
          </c:cat>
          <c:val>
            <c:numRef>
              <c:f>'Curva ABC'!$D$17:$D$221</c:f>
              <c:numCache>
                <c:formatCode>0.00%</c:formatCode>
                <c:ptCount val="205"/>
                <c:pt idx="0">
                  <c:v>0.13365161540450912</c:v>
                </c:pt>
                <c:pt idx="1">
                  <c:v>6.3795272238961281E-2</c:v>
                </c:pt>
                <c:pt idx="2">
                  <c:v>6.3326212170675245E-2</c:v>
                </c:pt>
                <c:pt idx="3">
                  <c:v>4.2053612642227997E-2</c:v>
                </c:pt>
                <c:pt idx="4">
                  <c:v>3.9482656793245322E-2</c:v>
                </c:pt>
                <c:pt idx="5">
                  <c:v>3.8891266739763682E-2</c:v>
                </c:pt>
                <c:pt idx="6">
                  <c:v>3.8791252054130448E-2</c:v>
                </c:pt>
                <c:pt idx="7">
                  <c:v>3.1415446230694692E-2</c:v>
                </c:pt>
                <c:pt idx="8">
                  <c:v>3.1415446230694692E-2</c:v>
                </c:pt>
                <c:pt idx="9">
                  <c:v>3.0930593862337551E-2</c:v>
                </c:pt>
                <c:pt idx="10">
                  <c:v>2.9984475196032111E-2</c:v>
                </c:pt>
                <c:pt idx="11">
                  <c:v>2.9984475196032111E-2</c:v>
                </c:pt>
                <c:pt idx="12">
                  <c:v>2.6205465364152452E-2</c:v>
                </c:pt>
                <c:pt idx="13">
                  <c:v>2.4767928350858788E-2</c:v>
                </c:pt>
                <c:pt idx="14">
                  <c:v>2.4113482000630508E-2</c:v>
                </c:pt>
                <c:pt idx="15">
                  <c:v>2.0189260546281323E-2</c:v>
                </c:pt>
                <c:pt idx="16">
                  <c:v>1.94150770991918E-2</c:v>
                </c:pt>
                <c:pt idx="17">
                  <c:v>1.9353033150427131E-2</c:v>
                </c:pt>
                <c:pt idx="18">
                  <c:v>1.9331066029938563E-2</c:v>
                </c:pt>
                <c:pt idx="19">
                  <c:v>1.8251682302917793E-2</c:v>
                </c:pt>
                <c:pt idx="20">
                  <c:v>1.7237685274983372E-2</c:v>
                </c:pt>
                <c:pt idx="21">
                  <c:v>1.4930539540116427E-2</c:v>
                </c:pt>
                <c:pt idx="22">
                  <c:v>1.3206718710125225E-2</c:v>
                </c:pt>
                <c:pt idx="23">
                  <c:v>1.0147300028077658E-2</c:v>
                </c:pt>
                <c:pt idx="24">
                  <c:v>8.8044791400834835E-3</c:v>
                </c:pt>
                <c:pt idx="25">
                  <c:v>7.1510008111659706E-3</c:v>
                </c:pt>
                <c:pt idx="26">
                  <c:v>6.8027340986694289E-3</c:v>
                </c:pt>
                <c:pt idx="27">
                  <c:v>6.8007234387797676E-3</c:v>
                </c:pt>
                <c:pt idx="28">
                  <c:v>6.7033266786692006E-3</c:v>
                </c:pt>
                <c:pt idx="29">
                  <c:v>5.5295529528201978E-3</c:v>
                </c:pt>
                <c:pt idx="30">
                  <c:v>5.4445447538468451E-3</c:v>
                </c:pt>
                <c:pt idx="31">
                  <c:v>4.6995123654190027E-3</c:v>
                </c:pt>
                <c:pt idx="32">
                  <c:v>4.5787046137661233E-3</c:v>
                </c:pt>
                <c:pt idx="33">
                  <c:v>4.5264834334719064E-3</c:v>
                </c:pt>
                <c:pt idx="34">
                  <c:v>4.4022395700417417E-3</c:v>
                </c:pt>
                <c:pt idx="35">
                  <c:v>3.7240703770384446E-3</c:v>
                </c:pt>
                <c:pt idx="36">
                  <c:v>3.6984774910729396E-3</c:v>
                </c:pt>
                <c:pt idx="37">
                  <c:v>3.5544684957319649E-3</c:v>
                </c:pt>
                <c:pt idx="38">
                  <c:v>3.4972566075418226E-3</c:v>
                </c:pt>
                <c:pt idx="39">
                  <c:v>3.2414228992137602E-3</c:v>
                </c:pt>
                <c:pt idx="40">
                  <c:v>3.2414228992137602E-3</c:v>
                </c:pt>
                <c:pt idx="41">
                  <c:v>2.9031890989445674E-3</c:v>
                </c:pt>
                <c:pt idx="42">
                  <c:v>2.8898968245102082E-3</c:v>
                </c:pt>
                <c:pt idx="43">
                  <c:v>2.8866165783983924E-3</c:v>
                </c:pt>
                <c:pt idx="44">
                  <c:v>2.8820513757904678E-3</c:v>
                </c:pt>
                <c:pt idx="45">
                  <c:v>2.7650274951946793E-3</c:v>
                </c:pt>
                <c:pt idx="46">
                  <c:v>2.6952606820206163E-3</c:v>
                </c:pt>
                <c:pt idx="47">
                  <c:v>2.5496943602376205E-3</c:v>
                </c:pt>
                <c:pt idx="48">
                  <c:v>2.4825033886864611E-3</c:v>
                </c:pt>
                <c:pt idx="49">
                  <c:v>2.4760720327572216E-3</c:v>
                </c:pt>
                <c:pt idx="50">
                  <c:v>2.3324384170042055E-3</c:v>
                </c:pt>
                <c:pt idx="51">
                  <c:v>2.2565225522694168E-3</c:v>
                </c:pt>
                <c:pt idx="52">
                  <c:v>2.1881137709219029E-3</c:v>
                </c:pt>
                <c:pt idx="53">
                  <c:v>2.0923612596289677E-3</c:v>
                </c:pt>
                <c:pt idx="54">
                  <c:v>2.0039569129182964E-3</c:v>
                </c:pt>
                <c:pt idx="55">
                  <c:v>1.977159596546465E-3</c:v>
                </c:pt>
                <c:pt idx="56">
                  <c:v>1.9613733912624259E-3</c:v>
                </c:pt>
                <c:pt idx="57">
                  <c:v>1.9570214132930332E-3</c:v>
                </c:pt>
                <c:pt idx="58">
                  <c:v>1.9082228302470185E-3</c:v>
                </c:pt>
                <c:pt idx="59">
                  <c:v>1.8175736068244404E-3</c:v>
                </c:pt>
                <c:pt idx="60">
                  <c:v>1.7772342478659824E-3</c:v>
                </c:pt>
                <c:pt idx="61">
                  <c:v>1.7486283037709113E-3</c:v>
                </c:pt>
                <c:pt idx="62">
                  <c:v>1.6507146885048145E-3</c:v>
                </c:pt>
                <c:pt idx="63">
                  <c:v>1.6475340366424913E-3</c:v>
                </c:pt>
                <c:pt idx="64">
                  <c:v>1.6308511777441944E-3</c:v>
                </c:pt>
                <c:pt idx="65">
                  <c:v>1.6094468212921942E-3</c:v>
                </c:pt>
                <c:pt idx="66">
                  <c:v>1.5690038960654224E-3</c:v>
                </c:pt>
                <c:pt idx="67">
                  <c:v>1.5231527227818561E-3</c:v>
                </c:pt>
                <c:pt idx="68">
                  <c:v>1.4403557549859379E-3</c:v>
                </c:pt>
                <c:pt idx="69">
                  <c:v>1.4203719359986344E-3</c:v>
                </c:pt>
                <c:pt idx="70">
                  <c:v>1.4194203515704446E-3</c:v>
                </c:pt>
                <c:pt idx="71">
                  <c:v>1.3832311802907504E-3</c:v>
                </c:pt>
                <c:pt idx="72">
                  <c:v>1.3675711068261893E-3</c:v>
                </c:pt>
                <c:pt idx="73">
                  <c:v>1.2815764866523729E-3</c:v>
                </c:pt>
                <c:pt idx="74">
                  <c:v>1.2777780317486857E-3</c:v>
                </c:pt>
                <c:pt idx="75">
                  <c:v>1.1933853765351344E-3</c:v>
                </c:pt>
                <c:pt idx="76">
                  <c:v>1.130967248641989E-3</c:v>
                </c:pt>
                <c:pt idx="77">
                  <c:v>1.1266127749045359E-3</c:v>
                </c:pt>
                <c:pt idx="78">
                  <c:v>1.1092691916597477E-3</c:v>
                </c:pt>
                <c:pt idx="79">
                  <c:v>1.0946703737893127E-3</c:v>
                </c:pt>
                <c:pt idx="80">
                  <c:v>1.0808218801207547E-3</c:v>
                </c:pt>
                <c:pt idx="81">
                  <c:v>1.0795950675440002E-3</c:v>
                </c:pt>
                <c:pt idx="82">
                  <c:v>1.074046838881621E-3</c:v>
                </c:pt>
                <c:pt idx="83">
                  <c:v>9.4216684631722022E-4</c:v>
                </c:pt>
                <c:pt idx="84">
                  <c:v>9.1937434533152004E-4</c:v>
                </c:pt>
                <c:pt idx="85">
                  <c:v>8.752003527040137E-4</c:v>
                </c:pt>
                <c:pt idx="86">
                  <c:v>8.6978729479690359E-4</c:v>
                </c:pt>
                <c:pt idx="87">
                  <c:v>8.6461541273714026E-4</c:v>
                </c:pt>
                <c:pt idx="88">
                  <c:v>8.6381149324598521E-4</c:v>
                </c:pt>
                <c:pt idx="89">
                  <c:v>8.2768958637906894E-4</c:v>
                </c:pt>
                <c:pt idx="90">
                  <c:v>8.0975300290853027E-4</c:v>
                </c:pt>
                <c:pt idx="91">
                  <c:v>8.0200348303435614E-4</c:v>
                </c:pt>
                <c:pt idx="92">
                  <c:v>8.0177570584519567E-4</c:v>
                </c:pt>
                <c:pt idx="93">
                  <c:v>7.7578230896451904E-4</c:v>
                </c:pt>
                <c:pt idx="94">
                  <c:v>7.7484037707707177E-4</c:v>
                </c:pt>
                <c:pt idx="95">
                  <c:v>7.6580030861601205E-4</c:v>
                </c:pt>
                <c:pt idx="96">
                  <c:v>7.4282160982716647E-4</c:v>
                </c:pt>
                <c:pt idx="97">
                  <c:v>7.1603122592108057E-4</c:v>
                </c:pt>
                <c:pt idx="98">
                  <c:v>7.1265618006192337E-4</c:v>
                </c:pt>
                <c:pt idx="99">
                  <c:v>6.6851956617360801E-4</c:v>
                </c:pt>
                <c:pt idx="100">
                  <c:v>6.6851956617360801E-4</c:v>
                </c:pt>
                <c:pt idx="101">
                  <c:v>6.2062584717161528E-4</c:v>
                </c:pt>
                <c:pt idx="102">
                  <c:v>6.1696495993265974E-4</c:v>
                </c:pt>
                <c:pt idx="103">
                  <c:v>5.9713243303314851E-4</c:v>
                </c:pt>
                <c:pt idx="104">
                  <c:v>5.8643247148115838E-4</c:v>
                </c:pt>
                <c:pt idx="105">
                  <c:v>5.8643247148115838E-4</c:v>
                </c:pt>
                <c:pt idx="106">
                  <c:v>5.8414038580301283E-4</c:v>
                </c:pt>
                <c:pt idx="107">
                  <c:v>5.7903937165815309E-4</c:v>
                </c:pt>
                <c:pt idx="108">
                  <c:v>4.5828770459106072E-4</c:v>
                </c:pt>
                <c:pt idx="109">
                  <c:v>4.5600556724913487E-4</c:v>
                </c:pt>
                <c:pt idx="110">
                  <c:v>4.5600556724913487E-4</c:v>
                </c:pt>
                <c:pt idx="111">
                  <c:v>4.5600556724913487E-4</c:v>
                </c:pt>
                <c:pt idx="112">
                  <c:v>4.5600556724913487E-4</c:v>
                </c:pt>
                <c:pt idx="113">
                  <c:v>4.5268804308234452E-4</c:v>
                </c:pt>
                <c:pt idx="114">
                  <c:v>4.3210672649578142E-4</c:v>
                </c:pt>
                <c:pt idx="115">
                  <c:v>4.3084466614932911E-4</c:v>
                </c:pt>
                <c:pt idx="116">
                  <c:v>4.2309797855051567E-4</c:v>
                </c:pt>
                <c:pt idx="117">
                  <c:v>4.1184125598958389E-4</c:v>
                </c:pt>
                <c:pt idx="118">
                  <c:v>3.9523393001701131E-4</c:v>
                </c:pt>
                <c:pt idx="119">
                  <c:v>3.9339576207108928E-4</c:v>
                </c:pt>
                <c:pt idx="120">
                  <c:v>3.776599315882457E-4</c:v>
                </c:pt>
                <c:pt idx="121">
                  <c:v>3.7465328019457486E-4</c:v>
                </c:pt>
                <c:pt idx="122">
                  <c:v>3.693110604573475E-4</c:v>
                </c:pt>
                <c:pt idx="123">
                  <c:v>3.4986576255063081E-4</c:v>
                </c:pt>
                <c:pt idx="124">
                  <c:v>3.4300564955944195E-4</c:v>
                </c:pt>
                <c:pt idx="125">
                  <c:v>3.3909717253546628E-4</c:v>
                </c:pt>
                <c:pt idx="126">
                  <c:v>3.2617023554883887E-4</c:v>
                </c:pt>
                <c:pt idx="127">
                  <c:v>3.1611454258030918E-4</c:v>
                </c:pt>
                <c:pt idx="128">
                  <c:v>3.1575112340507058E-4</c:v>
                </c:pt>
                <c:pt idx="129">
                  <c:v>3.127082673631289E-4</c:v>
                </c:pt>
                <c:pt idx="130">
                  <c:v>3.0666169233104954E-4</c:v>
                </c:pt>
                <c:pt idx="131">
                  <c:v>3.0066588969194835E-4</c:v>
                </c:pt>
                <c:pt idx="132">
                  <c:v>2.9919186803044399E-4</c:v>
                </c:pt>
                <c:pt idx="133">
                  <c:v>2.971286439308666E-4</c:v>
                </c:pt>
                <c:pt idx="134">
                  <c:v>2.8506515452992882E-4</c:v>
                </c:pt>
                <c:pt idx="135">
                  <c:v>2.4620737363823171E-4</c:v>
                </c:pt>
                <c:pt idx="136">
                  <c:v>2.4601845838622657E-4</c:v>
                </c:pt>
                <c:pt idx="137">
                  <c:v>2.360374572426536E-4</c:v>
                </c:pt>
                <c:pt idx="138">
                  <c:v>2.2185383833194956E-4</c:v>
                </c:pt>
                <c:pt idx="139">
                  <c:v>2.174468236992259E-4</c:v>
                </c:pt>
                <c:pt idx="140">
                  <c:v>2.0638745645966511E-4</c:v>
                </c:pt>
                <c:pt idx="141">
                  <c:v>1.9613733912624256E-4</c:v>
                </c:pt>
                <c:pt idx="142">
                  <c:v>1.9613733912624256E-4</c:v>
                </c:pt>
                <c:pt idx="143">
                  <c:v>1.9317390778428201E-4</c:v>
                </c:pt>
                <c:pt idx="144">
                  <c:v>1.8699491751902753E-4</c:v>
                </c:pt>
                <c:pt idx="145">
                  <c:v>1.7481497308327937E-4</c:v>
                </c:pt>
                <c:pt idx="146">
                  <c:v>1.6954858626773314E-4</c:v>
                </c:pt>
                <c:pt idx="147">
                  <c:v>1.6954858626773314E-4</c:v>
                </c:pt>
                <c:pt idx="148">
                  <c:v>1.6954858626773314E-4</c:v>
                </c:pt>
                <c:pt idx="149">
                  <c:v>1.6903149587196156E-4</c:v>
                </c:pt>
                <c:pt idx="150">
                  <c:v>1.5805727129015459E-4</c:v>
                </c:pt>
                <c:pt idx="151">
                  <c:v>1.5130275662117874E-4</c:v>
                </c:pt>
                <c:pt idx="152">
                  <c:v>1.5033294484597418E-4</c:v>
                </c:pt>
                <c:pt idx="153">
                  <c:v>1.4253257726496441E-4</c:v>
                </c:pt>
                <c:pt idx="154">
                  <c:v>1.4253257726496441E-4</c:v>
                </c:pt>
                <c:pt idx="155">
                  <c:v>1.3985197846662348E-4</c:v>
                </c:pt>
                <c:pt idx="156">
                  <c:v>1.3833187550595392E-4</c:v>
                </c:pt>
                <c:pt idx="157">
                  <c:v>1.3690254121921858E-4</c:v>
                </c:pt>
                <c:pt idx="158">
                  <c:v>1.3184456678013004E-4</c:v>
                </c:pt>
                <c:pt idx="159">
                  <c:v>1.2202369789104716E-4</c:v>
                </c:pt>
                <c:pt idx="160">
                  <c:v>1.1457192614776518E-4</c:v>
                </c:pt>
                <c:pt idx="161">
                  <c:v>1.1457192614776518E-4</c:v>
                </c:pt>
                <c:pt idx="162">
                  <c:v>1.1282612761347084E-4</c:v>
                </c:pt>
                <c:pt idx="163">
                  <c:v>1.121969505114165E-4</c:v>
                </c:pt>
                <c:pt idx="164">
                  <c:v>1.1046325092871935E-4</c:v>
                </c:pt>
                <c:pt idx="165">
                  <c:v>1.0860934936724674E-4</c:v>
                </c:pt>
                <c:pt idx="166">
                  <c:v>1.0395436996125633E-4</c:v>
                </c:pt>
                <c:pt idx="167">
                  <c:v>1.0212457269304948E-4</c:v>
                </c:pt>
                <c:pt idx="168">
                  <c:v>9.079940777630534E-5</c:v>
                </c:pt>
                <c:pt idx="169">
                  <c:v>9.0741174662084306E-5</c:v>
                </c:pt>
                <c:pt idx="170">
                  <c:v>8.8886698405364766E-5</c:v>
                </c:pt>
                <c:pt idx="171">
                  <c:v>8.8886698405364766E-5</c:v>
                </c:pt>
                <c:pt idx="172">
                  <c:v>8.8377549394299949E-5</c:v>
                </c:pt>
                <c:pt idx="173">
                  <c:v>8.8315766171605974E-5</c:v>
                </c:pt>
                <c:pt idx="174">
                  <c:v>8.4785956062877801E-5</c:v>
                </c:pt>
                <c:pt idx="175">
                  <c:v>8.4785956062877801E-5</c:v>
                </c:pt>
                <c:pt idx="176">
                  <c:v>8.4785956062877801E-5</c:v>
                </c:pt>
                <c:pt idx="177">
                  <c:v>8.465140465388348E-5</c:v>
                </c:pt>
                <c:pt idx="178">
                  <c:v>7.9046786003402245E-5</c:v>
                </c:pt>
                <c:pt idx="179">
                  <c:v>7.8893870266211069E-5</c:v>
                </c:pt>
                <c:pt idx="180">
                  <c:v>7.4797967007610998E-5</c:v>
                </c:pt>
                <c:pt idx="181">
                  <c:v>6.8457755828144428E-5</c:v>
                </c:pt>
                <c:pt idx="182">
                  <c:v>6.8451270609609291E-5</c:v>
                </c:pt>
                <c:pt idx="183">
                  <c:v>6.7612598348784625E-5</c:v>
                </c:pt>
                <c:pt idx="184">
                  <c:v>6.589460095833342E-5</c:v>
                </c:pt>
                <c:pt idx="185">
                  <c:v>5.5235968371437476E-5</c:v>
                </c:pt>
                <c:pt idx="186">
                  <c:v>5.5231625464359674E-5</c:v>
                </c:pt>
                <c:pt idx="187">
                  <c:v>5.2280255460511469E-5</c:v>
                </c:pt>
                <c:pt idx="188">
                  <c:v>4.7616239222318339E-5</c:v>
                </c:pt>
                <c:pt idx="189">
                  <c:v>4.6828310359775382E-5</c:v>
                </c:pt>
                <c:pt idx="190">
                  <c:v>4.4157883085802987E-5</c:v>
                </c:pt>
                <c:pt idx="191">
                  <c:v>4.4157883085802987E-5</c:v>
                </c:pt>
                <c:pt idx="192">
                  <c:v>4.3398253864180952E-5</c:v>
                </c:pt>
                <c:pt idx="193">
                  <c:v>3.3141581022862486E-5</c:v>
                </c:pt>
                <c:pt idx="194">
                  <c:v>3.0505924472761791E-5</c:v>
                </c:pt>
                <c:pt idx="195">
                  <c:v>3.0505924472761791E-5</c:v>
                </c:pt>
                <c:pt idx="196">
                  <c:v>2.8019029003921986E-5</c:v>
                </c:pt>
                <c:pt idx="197">
                  <c:v>2.6140127730255735E-5</c:v>
                </c:pt>
                <c:pt idx="198">
                  <c:v>2.6140127730255735E-5</c:v>
                </c:pt>
                <c:pt idx="199">
                  <c:v>2.3808119611159169E-5</c:v>
                </c:pt>
                <c:pt idx="200">
                  <c:v>2.3808119611159169E-5</c:v>
                </c:pt>
                <c:pt idx="201">
                  <c:v>2.2699851944076335E-5</c:v>
                </c:pt>
                <c:pt idx="202">
                  <c:v>2.2094387348574987E-5</c:v>
                </c:pt>
                <c:pt idx="203">
                  <c:v>2.1699126932090476E-5</c:v>
                </c:pt>
                <c:pt idx="204">
                  <c:v>1.2677362190397116E-5</c:v>
                </c:pt>
              </c:numCache>
            </c:numRef>
          </c:val>
          <c:extLst>
            <c:ext xmlns:c16="http://schemas.microsoft.com/office/drawing/2014/chart" uri="{C3380CC4-5D6E-409C-BE32-E72D297353CC}">
              <c16:uniqueId val="{00000001-EF6A-4F1E-B1AF-A7DF9C13F8A4}"/>
            </c:ext>
          </c:extLst>
        </c:ser>
        <c:dLbls>
          <c:showLegendKey val="0"/>
          <c:showVal val="0"/>
          <c:showCatName val="0"/>
          <c:showSerName val="0"/>
          <c:showPercent val="0"/>
          <c:showBubbleSize val="0"/>
        </c:dLbls>
        <c:gapWidth val="100"/>
        <c:overlap val="-24"/>
        <c:axId val="1768761935"/>
        <c:axId val="1749848655"/>
      </c:barChart>
      <c:catAx>
        <c:axId val="1768761935"/>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crossAx val="1749848655"/>
        <c:crosses val="autoZero"/>
        <c:auto val="1"/>
        <c:lblAlgn val="ctr"/>
        <c:lblOffset val="100"/>
        <c:noMultiLvlLbl val="0"/>
      </c:catAx>
      <c:valAx>
        <c:axId val="1749848655"/>
        <c:scaling>
          <c:orientation val="minMax"/>
        </c:scaling>
        <c:delete val="0"/>
        <c:axPos val="l"/>
        <c:majorGridlines>
          <c:spPr>
            <a:ln w="9525" cap="flat" cmpd="sng" algn="ctr">
              <a:solidFill>
                <a:schemeClr val="lt1">
                  <a:lumMod val="95000"/>
                  <a:alpha val="1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crossAx val="17687619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120651</xdr:colOff>
      <xdr:row>4</xdr:row>
      <xdr:rowOff>50801</xdr:rowOff>
    </xdr:from>
    <xdr:to>
      <xdr:col>6</xdr:col>
      <xdr:colOff>85726</xdr:colOff>
      <xdr:row>7</xdr:row>
      <xdr:rowOff>68263</xdr:rowOff>
    </xdr:to>
    <xdr:pic>
      <xdr:nvPicPr>
        <xdr:cNvPr id="3" name="Imagem 2">
          <a:extLst>
            <a:ext uri="{FF2B5EF4-FFF2-40B4-BE49-F238E27FC236}">
              <a16:creationId xmlns:a16="http://schemas.microsoft.com/office/drawing/2014/main" id="{F7CCAD8B-17F7-4DA8-AE19-565CD3188C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651" y="584201"/>
          <a:ext cx="1111250" cy="5222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458064</xdr:colOff>
      <xdr:row>1</xdr:row>
      <xdr:rowOff>27804</xdr:rowOff>
    </xdr:from>
    <xdr:to>
      <xdr:col>2</xdr:col>
      <xdr:colOff>525895</xdr:colOff>
      <xdr:row>7</xdr:row>
      <xdr:rowOff>112674</xdr:rowOff>
    </xdr:to>
    <xdr:pic>
      <xdr:nvPicPr>
        <xdr:cNvPr id="3" name="Imagem 2">
          <a:extLst>
            <a:ext uri="{FF2B5EF4-FFF2-40B4-BE49-F238E27FC236}">
              <a16:creationId xmlns:a16="http://schemas.microsoft.com/office/drawing/2014/main" id="{4221AB92-FD9C-4D38-8797-EE2A29C3A0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8064" y="218304"/>
          <a:ext cx="3490481" cy="15774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190500</xdr:colOff>
      <xdr:row>0</xdr:row>
      <xdr:rowOff>57149</xdr:rowOff>
    </xdr:from>
    <xdr:to>
      <xdr:col>5</xdr:col>
      <xdr:colOff>448235</xdr:colOff>
      <xdr:row>13</xdr:row>
      <xdr:rowOff>133349</xdr:rowOff>
    </xdr:to>
    <xdr:graphicFrame macro="">
      <xdr:nvGraphicFramePr>
        <xdr:cNvPr id="6" name="Gráfico 5">
          <a:extLst>
            <a:ext uri="{FF2B5EF4-FFF2-40B4-BE49-F238E27FC236}">
              <a16:creationId xmlns:a16="http://schemas.microsoft.com/office/drawing/2014/main" id="{FD40595F-0E24-4751-8CF3-3F6A9F62D97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39220</xdr:colOff>
      <xdr:row>0</xdr:row>
      <xdr:rowOff>68355</xdr:rowOff>
    </xdr:from>
    <xdr:to>
      <xdr:col>12</xdr:col>
      <xdr:colOff>308161</xdr:colOff>
      <xdr:row>13</xdr:row>
      <xdr:rowOff>144555</xdr:rowOff>
    </xdr:to>
    <xdr:graphicFrame macro="">
      <xdr:nvGraphicFramePr>
        <xdr:cNvPr id="2" name="Gráfico 1">
          <a:extLst>
            <a:ext uri="{FF2B5EF4-FFF2-40B4-BE49-F238E27FC236}">
              <a16:creationId xmlns:a16="http://schemas.microsoft.com/office/drawing/2014/main" id="{C21E20E3-2B28-47E9-9E90-D76BC8136AC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eus%20documentos\Rascunho.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andata\proyectos\PELAMBRES\314776\EST\Capital%20Costs\175kpd%20option\Pelambres175tmpdvalorizadoJR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L:\Documents%20and%20Settings\rodrigo.ORTENG\Meus%20documentos\Orteng\Anglo%20Gold%20Ashanti\250469\Proposta%20Consolidada\Memorial_250469_RevD2_Consolidada.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hemserv01\Projetos_ISO\PETROBRAS\CENPES\5P\temp\Fuel%20gas\Perfil%20Eletric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L:\Documents%20and%20Settings\alessandro.quadros\Configura&#231;&#245;es%20locais\Temporary%20Internet%20Files\Content.IE5\C5IF89E3\04)%20Histograma%20Fazend&#227;o%20M.O.D%20-%20rev.%20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L:\Documents%20and%20Settings\alessandro.quadros\Desktop\Semana%2015\Relat&#243;rio%20Semanal%20de%20Andamento%20do%20Projeto%20&#8211;%20SEMANA%2015\Anexo%2006%20-%20Histograma%20MOD_MOI_Equip(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hemserv01\Projetos_ISO\PETROBRAS\CENPES\5P\temp\Linhas-G-122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L:\Documents%20and%20Settings\ehanna\Desktop\02%20PETROBRAS\CUSTO%20MACA&#201;\3%20CUSTO\Fornecedores%20-%20SE%20138kV%20Maca&#233;%20-%20RJ%20LILIAN_SIM&#212;E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Otca3_luiz\rmorca\PROJ37\ANALISE.XLS"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APLICA&#199;&#195;O"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V:\DOCUME~1\ALLAN~1.BRI\CONFIG~1\Temp\DOCUME~1\ALLAN~1.BRI\CONFIG~1\Temp\LEILAO%20003%202001%20ANEEL\Lote%20B\CTEEP\TPA\TPA_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Eneias\ENEIAS%202008\02%20PETROBRAS\02%20SE%20MACA&#201;%200421991.07.8\3%20CUSTO\Documents%20and%20Settings\lsilva\Configura&#231;&#245;es%20locais\Temporary%20Internet%20Files\OLK5B\6359-00-47-C09-007.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L:\Documents%20and%20Settings\ehanna\Desktop\02%20PETROBRAS\CUSTO%20MACA&#201;\3%20CUSTO\Documents%20and%20Settings\lsilva\Configura&#231;&#245;es%20locais\Temporary%20Internet%20Files\OLK5B\6359-00-47-C09-00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P:\Comercial\EXCEL\ARQUIVOS\0901_1000\TESTE.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ERVIDOR\publico\CONTRATO\372-01\SIS\372-01-00-411-001-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MODELO%20OR&#199;AMENT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Documents%20and%20Settings\DIMAUCELO\Meus%20documentos\RDM%20-%20VALE%20-%20OURO%20PRETO%20-%20MG\RDM%20-%20VALE%20-%20OURO%20PRETO%20-%20MG\or&#231;amentos%20anteriores%20a%202004\VIRADOR%20DE%20VAG&#213;ES%20-%20CVRD%20-%20MODELO%20ENES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Documents%20and%20Settings\lsilva\Configura&#231;&#245;es%20locais\Temporary%20Internet%20Files\OLK5B\6359-00-47-C09-0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CONTRATO\342-04\Ele\40\Lista%20de%20Cabos\Lista-Rota%20de%20Cabo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Documents%20and%20Settings\camp42412\Local%20Settings\Temporary%20Internet%20Files\Content.IE5\0J39SMS0\CostEstimateChapadaProject%20currentx_Rev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rv-0002\Comercial%20S4\PROPOSTAS%202004\S4.402.2907-61%20PROMON%202%20CITY%20GATES_S&#227;o%20Br&#225;s%20e%20Arcel\Planilhas\PIP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L:\Documents%20and%20Settings\uen5\Meus%20documentos\Silvana\Anglo%20American\Planilha%20custos\Memorial_Barro%20Alto%20rev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1"/>
      <sheetName val="Plan2"/>
      <sheetName val="Plan3"/>
      <sheetName val="Erection"/>
      <sheetName val="Macro1"/>
      <sheetName val="Estudo"/>
      <sheetName val="PGA-02"/>
      <sheetName val="solo i"/>
      <sheetName val="Ajuda"/>
      <sheetName val="CASH_FLOW"/>
      <sheetName val="16-CUSTO_EQUIPTO"/>
      <sheetName val="DADOS"/>
      <sheetName val="15-DIVERSOS"/>
      <sheetName val="ÍNDICE"/>
      <sheetName val="13-MAT-FERR"/>
      <sheetName val="14-MAT.SEG "/>
      <sheetName val="16-EQUIP."/>
      <sheetName val="-17-MOI"/>
      <sheetName val="-18-CANTEIRO"/>
      <sheetName val="-19-TRANSP.PESSOAL"/>
      <sheetName val="-01-MOD"/>
      <sheetName val="-20-MOB-DESMOB "/>
      <sheetName val="-21-REFEICAO"/>
      <sheetName val="-22-VARIOS"/>
      <sheetName val="-23-TERCEIROS"/>
      <sheetName val="Ingles"/>
      <sheetName val="samarco"/>
      <sheetName val="FCAC"/>
      <sheetName val="Custos"/>
      <sheetName val="solo_i"/>
      <sheetName val="Seg"/>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imate"/>
      <sheetName val="ANTECEDENTES DISPONIBLES"/>
      <sheetName val="Rates Sheet"/>
      <sheetName val="Cash Flow"/>
      <sheetName val="Manpower Curves"/>
      <sheetName val="Pelambres175tmpdvalorizadoJRI"/>
      <sheetName val="MEDIÇÃO 01"/>
      <sheetName val="RESUMO"/>
      <sheetName val="ESCOPO DE CONTRATO"/>
      <sheetName val="OMISSOS"/>
      <sheetName val="16-equip."/>
      <sheetName val="ANTECEDENTES_DISPONIBLES"/>
      <sheetName val="Rates_Sheet"/>
      <sheetName val="Cash_Flow"/>
      <sheetName val="Manpower_Curves"/>
      <sheetName val="costomat.xls"/>
      <sheetName val="Referência"/>
      <sheetName val="Dados Iniciais"/>
      <sheetName val="ENG"/>
      <sheetName val="Component Schedule Details"/>
      <sheetName val="ANTECEDENTES_DISPONIBLES1"/>
      <sheetName val="Rates_Sheet1"/>
      <sheetName val="Cash_Flow1"/>
      <sheetName val="Manpower_Curves1"/>
      <sheetName val="J&amp;T"/>
      <sheetName val="GRUAS-EQUIPOS"/>
      <sheetName val="D-9001"/>
      <sheetName val="MEDIÇÃO_01"/>
      <sheetName val="ESCOPO_DE_CONTRATO"/>
      <sheetName val="16-equip_"/>
      <sheetName val="Seg"/>
      <sheetName val="PQP"/>
      <sheetName val="VPL-FCA"/>
      <sheetName val="PROJETO"/>
    </sheetNames>
    <sheetDataSet>
      <sheetData sheetId="0" refreshError="1">
        <row r="350">
          <cell r="F350" t="str">
            <v>DETALLE DE COSTOS</v>
          </cell>
        </row>
        <row r="351">
          <cell r="D351" t="str">
            <v xml:space="preserve"> </v>
          </cell>
          <cell r="E351" t="str">
            <v xml:space="preserve"> </v>
          </cell>
          <cell r="F351" t="str">
            <v xml:space="preserve"> </v>
          </cell>
          <cell r="G351" t="str">
            <v xml:space="preserve"> </v>
          </cell>
          <cell r="H351" t="str">
            <v xml:space="preserve"> </v>
          </cell>
          <cell r="I351" t="str">
            <v xml:space="preserve"> </v>
          </cell>
          <cell r="J351" t="str">
            <v>Labour</v>
          </cell>
          <cell r="K351" t="str">
            <v xml:space="preserve"> </v>
          </cell>
          <cell r="M351" t="str">
            <v xml:space="preserve">                 Precio Unitario US$/Unidad</v>
          </cell>
          <cell r="P351" t="str">
            <v xml:space="preserve">                 Costo Estimado Miles US$</v>
          </cell>
          <cell r="V351" t="str">
            <v>COSTO</v>
          </cell>
        </row>
        <row r="352">
          <cell r="D352" t="str">
            <v xml:space="preserve"> </v>
          </cell>
          <cell r="E352" t="str">
            <v xml:space="preserve"> </v>
          </cell>
          <cell r="F352" t="str">
            <v xml:space="preserve"> </v>
          </cell>
          <cell r="H352" t="str">
            <v xml:space="preserve"> </v>
          </cell>
          <cell r="I352" t="str">
            <v>Horas</v>
          </cell>
          <cell r="J352" t="str">
            <v xml:space="preserve"> </v>
          </cell>
          <cell r="K352" t="str">
            <v>Costo US$/</v>
          </cell>
          <cell r="M352" t="str">
            <v xml:space="preserve"> </v>
          </cell>
          <cell r="V352" t="str">
            <v>TOTAL</v>
          </cell>
        </row>
        <row r="353">
          <cell r="D353" t="str">
            <v>Code</v>
          </cell>
          <cell r="E353" t="str">
            <v>Nos.</v>
          </cell>
          <cell r="I353" t="str">
            <v>Hombre</v>
          </cell>
          <cell r="J353" t="str">
            <v>Total</v>
          </cell>
          <cell r="K353" t="str">
            <v>Hombre</v>
          </cell>
          <cell r="N353" t="str">
            <v>Constrccion Y</v>
          </cell>
          <cell r="O353" t="str">
            <v>Total US$</v>
          </cell>
          <cell r="P353" t="str">
            <v xml:space="preserve">                Equipos</v>
          </cell>
          <cell r="R353" t="str">
            <v>Materiales</v>
          </cell>
          <cell r="T353" t="str">
            <v>Constrccion</v>
          </cell>
          <cell r="V353" t="str">
            <v>Miles US$</v>
          </cell>
        </row>
        <row r="354">
          <cell r="D354" t="str">
            <v>Cont.</v>
          </cell>
          <cell r="E354" t="str">
            <v>Equip.</v>
          </cell>
          <cell r="F354" t="str">
            <v>Descripcion Item</v>
          </cell>
          <cell r="G354" t="str">
            <v>Unidad</v>
          </cell>
          <cell r="H354" t="str">
            <v>Cantidad</v>
          </cell>
          <cell r="I354" t="str">
            <v>/Unidad</v>
          </cell>
          <cell r="J354" t="str">
            <v>Horas</v>
          </cell>
          <cell r="K354" t="str">
            <v>-Horas</v>
          </cell>
          <cell r="L354" t="str">
            <v>Equipos</v>
          </cell>
          <cell r="M354" t="str">
            <v>Material</v>
          </cell>
          <cell r="N354" t="str">
            <v xml:space="preserve"> Montaje</v>
          </cell>
          <cell r="O354" t="str">
            <v>Labor</v>
          </cell>
          <cell r="P354" t="str">
            <v>Eq. Nacional</v>
          </cell>
          <cell r="Q354" t="str">
            <v>Eq. Importado</v>
          </cell>
          <cell r="R354" t="str">
            <v>Mat. Nacional</v>
          </cell>
          <cell r="S354" t="str">
            <v>Mat. Importado</v>
          </cell>
          <cell r="T354" t="str">
            <v>y Montaje</v>
          </cell>
          <cell r="V354" t="str">
            <v>TOTAL</v>
          </cell>
        </row>
        <row r="357">
          <cell r="D357" t="str">
            <v>EXCAVACIONES Y RELLENOS</v>
          </cell>
        </row>
        <row r="358">
          <cell r="D358">
            <v>1</v>
          </cell>
          <cell r="F358" t="str">
            <v>Excavacion estructural en roca</v>
          </cell>
          <cell r="G358" t="str">
            <v>m3</v>
          </cell>
          <cell r="H358">
            <v>369.59999999999997</v>
          </cell>
          <cell r="N358">
            <v>89</v>
          </cell>
          <cell r="P358">
            <v>0</v>
          </cell>
          <cell r="Q358">
            <v>0</v>
          </cell>
          <cell r="T358">
            <v>32.894399999999997</v>
          </cell>
          <cell r="V358">
            <v>32.894399999999997</v>
          </cell>
        </row>
        <row r="359">
          <cell r="D359">
            <v>1</v>
          </cell>
          <cell r="F359" t="str">
            <v>Excavación estructural en terreno duro</v>
          </cell>
          <cell r="G359" t="str">
            <v>m3</v>
          </cell>
          <cell r="H359">
            <v>554.4</v>
          </cell>
          <cell r="N359">
            <v>53</v>
          </cell>
          <cell r="P359">
            <v>0</v>
          </cell>
          <cell r="Q359">
            <v>0</v>
          </cell>
          <cell r="T359">
            <v>29.383199999999999</v>
          </cell>
          <cell r="V359">
            <v>29.383199999999999</v>
          </cell>
        </row>
        <row r="360">
          <cell r="D360">
            <v>1</v>
          </cell>
          <cell r="F360" t="str">
            <v>Relleno compactado material emprestito</v>
          </cell>
          <cell r="G360" t="str">
            <v>m3</v>
          </cell>
          <cell r="H360">
            <v>110.25</v>
          </cell>
          <cell r="N360">
            <v>14</v>
          </cell>
          <cell r="P360">
            <v>0</v>
          </cell>
          <cell r="Q360">
            <v>0</v>
          </cell>
          <cell r="T360">
            <v>1.5435000000000001</v>
          </cell>
          <cell r="V360">
            <v>1.5435000000000001</v>
          </cell>
        </row>
        <row r="361">
          <cell r="D361" t="str">
            <v>HORMIGONES</v>
          </cell>
        </row>
        <row r="362">
          <cell r="D362">
            <v>2</v>
          </cell>
          <cell r="F362" t="str">
            <v>Hormigon armado           Fundaciones</v>
          </cell>
          <cell r="G362" t="str">
            <v>m3</v>
          </cell>
          <cell r="H362">
            <v>206.99999999999997</v>
          </cell>
          <cell r="N362">
            <v>503</v>
          </cell>
          <cell r="P362">
            <v>0</v>
          </cell>
          <cell r="Q362">
            <v>0</v>
          </cell>
          <cell r="T362">
            <v>104.12099999999998</v>
          </cell>
          <cell r="V362">
            <v>104.12099999999998</v>
          </cell>
        </row>
        <row r="363">
          <cell r="D363">
            <v>2</v>
          </cell>
          <cell r="F363" t="str">
            <v>Hormigón armado           Muro contencion</v>
          </cell>
          <cell r="G363" t="str">
            <v>m3</v>
          </cell>
          <cell r="H363">
            <v>661.25</v>
          </cell>
          <cell r="N363">
            <v>503</v>
          </cell>
          <cell r="P363">
            <v>0</v>
          </cell>
          <cell r="Q363">
            <v>0</v>
          </cell>
          <cell r="T363">
            <v>332.60874999999999</v>
          </cell>
          <cell r="V363">
            <v>332.60874999999999</v>
          </cell>
        </row>
        <row r="364">
          <cell r="D364" t="str">
            <v>ESTRUCTURAS METALICAS</v>
          </cell>
        </row>
        <row r="365">
          <cell r="D365">
            <v>3</v>
          </cell>
          <cell r="F365" t="str">
            <v>Estructuras metálicas     Correas reversibles</v>
          </cell>
          <cell r="G365" t="str">
            <v>ton</v>
          </cell>
          <cell r="H365">
            <v>43.699999999999996</v>
          </cell>
          <cell r="M365">
            <v>1900</v>
          </cell>
          <cell r="N365">
            <v>870</v>
          </cell>
          <cell r="P365">
            <v>0</v>
          </cell>
          <cell r="Q365">
            <v>0</v>
          </cell>
          <cell r="R365">
            <v>83.029999999999987</v>
          </cell>
          <cell r="T365">
            <v>38.018999999999991</v>
          </cell>
          <cell r="V365">
            <v>121.04899999999998</v>
          </cell>
        </row>
        <row r="366">
          <cell r="D366">
            <v>3</v>
          </cell>
          <cell r="F366" t="str">
            <v>Estructuras metálicas     Soporte correa y techumbre acopio</v>
          </cell>
          <cell r="G366" t="str">
            <v>ton</v>
          </cell>
          <cell r="H366">
            <v>463.45</v>
          </cell>
          <cell r="M366">
            <v>1900</v>
          </cell>
          <cell r="N366">
            <v>870</v>
          </cell>
          <cell r="P366">
            <v>0</v>
          </cell>
          <cell r="Q366">
            <v>0</v>
          </cell>
          <cell r="R366">
            <v>880.55499999999995</v>
          </cell>
          <cell r="T366">
            <v>403.20150000000001</v>
          </cell>
          <cell r="V366">
            <v>1283.7565</v>
          </cell>
        </row>
        <row r="367">
          <cell r="D367">
            <v>3</v>
          </cell>
          <cell r="F367" t="str">
            <v>Cubierta Acero                Acopio</v>
          </cell>
          <cell r="G367" t="str">
            <v>m2</v>
          </cell>
          <cell r="H367">
            <v>1163.8</v>
          </cell>
          <cell r="N367">
            <v>61</v>
          </cell>
          <cell r="P367">
            <v>0</v>
          </cell>
          <cell r="Q367">
            <v>0</v>
          </cell>
          <cell r="R367">
            <v>0</v>
          </cell>
          <cell r="T367">
            <v>70.991799999999998</v>
          </cell>
          <cell r="V367">
            <v>70.991799999999998</v>
          </cell>
        </row>
        <row r="368">
          <cell r="D368" t="str">
            <v>MECANICA</v>
          </cell>
        </row>
        <row r="369">
          <cell r="D369">
            <v>5</v>
          </cell>
          <cell r="F369" t="str">
            <v>Modif.sistema motriz correa CV-001 ( 2 motores, 1 VDF, 1Transf)</v>
          </cell>
          <cell r="G369" t="str">
            <v>un</v>
          </cell>
          <cell r="H369">
            <v>1</v>
          </cell>
          <cell r="L369">
            <v>635000</v>
          </cell>
          <cell r="N369">
            <v>63500</v>
          </cell>
          <cell r="P369">
            <v>0</v>
          </cell>
          <cell r="Q369">
            <v>635</v>
          </cell>
          <cell r="R369">
            <v>0</v>
          </cell>
          <cell r="T369">
            <v>63.5</v>
          </cell>
          <cell r="V369">
            <v>698.5</v>
          </cell>
        </row>
        <row r="370">
          <cell r="D370">
            <v>5</v>
          </cell>
          <cell r="F370" t="str">
            <v>Correa distrib.acopio mina rever.CV-001A A=3 m; L=30m; V=3.6m/s 250 HP</v>
          </cell>
          <cell r="G370" t="str">
            <v>un</v>
          </cell>
          <cell r="H370">
            <v>1</v>
          </cell>
          <cell r="L370">
            <v>1498000</v>
          </cell>
          <cell r="N370">
            <v>149800</v>
          </cell>
          <cell r="P370">
            <v>0</v>
          </cell>
          <cell r="Q370">
            <v>1498</v>
          </cell>
          <cell r="R370">
            <v>0</v>
          </cell>
          <cell r="T370">
            <v>149.80000000000001</v>
          </cell>
          <cell r="V370">
            <v>1647.8</v>
          </cell>
        </row>
        <row r="371">
          <cell r="D371">
            <v>5</v>
          </cell>
          <cell r="F371" t="str">
            <v>Chancador giratorio 60x110" OSS, 1000HP modif.veloc.concavas y excentr. 175K</v>
          </cell>
          <cell r="G371" t="str">
            <v>un</v>
          </cell>
          <cell r="H371">
            <v>1</v>
          </cell>
          <cell r="L371">
            <v>600000</v>
          </cell>
          <cell r="N371">
            <v>60000</v>
          </cell>
          <cell r="P371">
            <v>0</v>
          </cell>
          <cell r="Q371">
            <v>600</v>
          </cell>
          <cell r="R371">
            <v>0</v>
          </cell>
          <cell r="T371">
            <v>60</v>
          </cell>
          <cell r="V371">
            <v>660</v>
          </cell>
        </row>
        <row r="372">
          <cell r="D372">
            <v>5</v>
          </cell>
          <cell r="F372" t="str">
            <v>Carro elevador accionado por huinche 20HP</v>
          </cell>
          <cell r="G372" t="str">
            <v>un</v>
          </cell>
          <cell r="H372">
            <v>1</v>
          </cell>
          <cell r="L372">
            <v>15000</v>
          </cell>
          <cell r="N372">
            <v>1500</v>
          </cell>
          <cell r="P372">
            <v>0</v>
          </cell>
          <cell r="Q372">
            <v>15</v>
          </cell>
          <cell r="R372">
            <v>0</v>
          </cell>
          <cell r="T372">
            <v>1.5</v>
          </cell>
          <cell r="V372">
            <v>16.5</v>
          </cell>
        </row>
        <row r="373">
          <cell r="D373">
            <v>5</v>
          </cell>
          <cell r="F373" t="str">
            <v>Chute movil hidraulico</v>
          </cell>
          <cell r="G373" t="str">
            <v>ton</v>
          </cell>
          <cell r="H373">
            <v>15</v>
          </cell>
          <cell r="M373">
            <v>6450</v>
          </cell>
          <cell r="N373">
            <v>2175</v>
          </cell>
          <cell r="P373">
            <v>0</v>
          </cell>
          <cell r="Q373">
            <v>0</v>
          </cell>
          <cell r="R373">
            <v>0</v>
          </cell>
          <cell r="S373">
            <v>96.75</v>
          </cell>
          <cell r="T373">
            <v>32.625</v>
          </cell>
          <cell r="V373">
            <v>129.375</v>
          </cell>
        </row>
        <row r="374">
          <cell r="D374">
            <v>5</v>
          </cell>
          <cell r="F374" t="str">
            <v>tecle mantencion correa</v>
          </cell>
          <cell r="G374" t="str">
            <v>un</v>
          </cell>
          <cell r="H374">
            <v>1</v>
          </cell>
          <cell r="L374">
            <v>13060</v>
          </cell>
          <cell r="N374">
            <v>1306</v>
          </cell>
          <cell r="P374">
            <v>13.06</v>
          </cell>
          <cell r="Q374">
            <v>0</v>
          </cell>
          <cell r="R374">
            <v>0</v>
          </cell>
          <cell r="T374">
            <v>1.306</v>
          </cell>
          <cell r="V374">
            <v>14.366</v>
          </cell>
        </row>
        <row r="375">
          <cell r="D375" t="str">
            <v>CAÑERIAS</v>
          </cell>
        </row>
        <row r="376">
          <cell r="D376">
            <v>6</v>
          </cell>
          <cell r="F376" t="str">
            <v>Global tuberías válvulas y fittings (se aplica 1% equipos mecànicos)</v>
          </cell>
          <cell r="G376" t="str">
            <v>gl</v>
          </cell>
          <cell r="H376">
            <v>1</v>
          </cell>
          <cell r="N376">
            <v>30063</v>
          </cell>
          <cell r="P376">
            <v>0</v>
          </cell>
          <cell r="Q376">
            <v>0</v>
          </cell>
          <cell r="R376">
            <v>0</v>
          </cell>
          <cell r="T376">
            <v>30.062999999999999</v>
          </cell>
          <cell r="V376">
            <v>30.062999999999999</v>
          </cell>
        </row>
        <row r="377">
          <cell r="D377" t="str">
            <v>ELECTRICIDAD</v>
          </cell>
        </row>
        <row r="378">
          <cell r="D378">
            <v>7</v>
          </cell>
          <cell r="F378" t="str">
            <v>Global equipos eléctricos (se aplica 8.6% equipos mecánicos)</v>
          </cell>
          <cell r="G378" t="str">
            <v>gl</v>
          </cell>
          <cell r="H378">
            <v>1</v>
          </cell>
          <cell r="N378">
            <v>258542</v>
          </cell>
          <cell r="P378">
            <v>0</v>
          </cell>
          <cell r="Q378">
            <v>0</v>
          </cell>
          <cell r="R378">
            <v>0</v>
          </cell>
          <cell r="T378">
            <v>258.54199999999997</v>
          </cell>
          <cell r="V378">
            <v>258.54199999999997</v>
          </cell>
        </row>
        <row r="379">
          <cell r="D379" t="str">
            <v>INSTRUMENTACION</v>
          </cell>
        </row>
        <row r="380">
          <cell r="D380">
            <v>8</v>
          </cell>
          <cell r="F380" t="str">
            <v>Global instrumentos (se aplica 2.8% equipos mecánicos)</v>
          </cell>
          <cell r="G380" t="str">
            <v>gl</v>
          </cell>
          <cell r="H380">
            <v>1</v>
          </cell>
          <cell r="N380">
            <v>84176</v>
          </cell>
          <cell r="P380">
            <v>0</v>
          </cell>
          <cell r="Q380">
            <v>0</v>
          </cell>
          <cell r="R380">
            <v>0</v>
          </cell>
          <cell r="T380">
            <v>84.176000000000002</v>
          </cell>
          <cell r="V380">
            <v>84.176000000000002</v>
          </cell>
        </row>
        <row r="381">
          <cell r="E381" t="str">
            <v>CHANCADO PRIMARIO</v>
          </cell>
          <cell r="P381">
            <v>13.06</v>
          </cell>
          <cell r="Q381">
            <v>2748</v>
          </cell>
          <cell r="R381">
            <v>963.58499999999992</v>
          </cell>
          <cell r="S381">
            <v>96.75</v>
          </cell>
          <cell r="T381">
            <v>1694.2751499999999</v>
          </cell>
          <cell r="V381">
            <v>5515.6701500000008</v>
          </cell>
        </row>
        <row r="385">
          <cell r="D385" t="str">
            <v>HORMIGONES</v>
          </cell>
          <cell r="P385">
            <v>0</v>
          </cell>
          <cell r="Q385">
            <v>0</v>
          </cell>
          <cell r="R385">
            <v>0</v>
          </cell>
          <cell r="T385">
            <v>0</v>
          </cell>
        </row>
        <row r="386">
          <cell r="D386">
            <v>1</v>
          </cell>
          <cell r="F386" t="str">
            <v>Hormigon armado           Base motores</v>
          </cell>
          <cell r="G386" t="str">
            <v>m3</v>
          </cell>
          <cell r="H386">
            <v>51.749999999999993</v>
          </cell>
          <cell r="N386">
            <v>503</v>
          </cell>
          <cell r="P386">
            <v>0</v>
          </cell>
          <cell r="Q386">
            <v>0</v>
          </cell>
          <cell r="R386">
            <v>0</v>
          </cell>
          <cell r="T386">
            <v>26.030249999999995</v>
          </cell>
          <cell r="V386">
            <v>26.030249999999995</v>
          </cell>
        </row>
        <row r="387">
          <cell r="D387" t="str">
            <v>ESTRUCTURAS METÁLICAS</v>
          </cell>
        </row>
        <row r="388">
          <cell r="D388">
            <v>3</v>
          </cell>
          <cell r="F388" t="str">
            <v>Estructuras metálicas     Correa</v>
          </cell>
          <cell r="G388" t="str">
            <v>ton</v>
          </cell>
          <cell r="H388">
            <v>18.399999999999999</v>
          </cell>
          <cell r="M388">
            <v>1900</v>
          </cell>
          <cell r="N388">
            <v>870</v>
          </cell>
          <cell r="P388">
            <v>0</v>
          </cell>
          <cell r="Q388">
            <v>0</v>
          </cell>
          <cell r="R388">
            <v>34.96</v>
          </cell>
          <cell r="T388">
            <v>16.007999999999999</v>
          </cell>
          <cell r="V388">
            <v>50.968000000000004</v>
          </cell>
        </row>
        <row r="389">
          <cell r="D389">
            <v>3</v>
          </cell>
          <cell r="F389" t="str">
            <v>Calderería chutes de traspaso</v>
          </cell>
          <cell r="G389" t="str">
            <v>ton</v>
          </cell>
          <cell r="H389">
            <v>11.5</v>
          </cell>
          <cell r="M389">
            <v>4300</v>
          </cell>
          <cell r="N389">
            <v>1450</v>
          </cell>
          <cell r="P389">
            <v>0</v>
          </cell>
          <cell r="Q389">
            <v>0</v>
          </cell>
          <cell r="R389">
            <v>49.45</v>
          </cell>
          <cell r="T389">
            <v>16.675000000000001</v>
          </cell>
          <cell r="V389">
            <v>66.125</v>
          </cell>
        </row>
        <row r="390">
          <cell r="D390" t="str">
            <v>MECANICA</v>
          </cell>
        </row>
        <row r="391">
          <cell r="D391">
            <v>5</v>
          </cell>
          <cell r="F391" t="str">
            <v>Repotenciamiento y reemplazo bomba sis.hidraulico alimentador A=1.8; L=8m</v>
          </cell>
          <cell r="G391" t="str">
            <v>un</v>
          </cell>
          <cell r="H391">
            <v>4</v>
          </cell>
          <cell r="L391">
            <v>19440</v>
          </cell>
          <cell r="N391">
            <v>1944</v>
          </cell>
          <cell r="P391">
            <v>0</v>
          </cell>
          <cell r="Q391">
            <v>77.760000000000005</v>
          </cell>
          <cell r="R391">
            <v>0</v>
          </cell>
          <cell r="T391">
            <v>7.7759999999999998</v>
          </cell>
          <cell r="V391">
            <v>85.536000000000001</v>
          </cell>
        </row>
        <row r="392">
          <cell r="D392">
            <v>5</v>
          </cell>
          <cell r="F392" t="str">
            <v>Sistema accionamiento 3350 HP, correa N1 CV-005 A=1.8m; L=5968m</v>
          </cell>
          <cell r="G392" t="str">
            <v>un</v>
          </cell>
          <cell r="H392">
            <v>1</v>
          </cell>
          <cell r="L392">
            <v>1021950</v>
          </cell>
          <cell r="N392">
            <v>51098</v>
          </cell>
          <cell r="P392">
            <v>0</v>
          </cell>
          <cell r="Q392">
            <v>1021.95</v>
          </cell>
          <cell r="R392">
            <v>0</v>
          </cell>
          <cell r="T392">
            <v>51.097999999999999</v>
          </cell>
          <cell r="V392">
            <v>1073.048</v>
          </cell>
        </row>
        <row r="393">
          <cell r="D393">
            <v>5</v>
          </cell>
          <cell r="F393" t="str">
            <v>Reemplazo reductor sist.enfriamiento frenos, ajuste aceleracion CV-005</v>
          </cell>
          <cell r="G393" t="str">
            <v>un</v>
          </cell>
          <cell r="H393">
            <v>3</v>
          </cell>
          <cell r="L393">
            <v>340909</v>
          </cell>
          <cell r="N393">
            <v>34091</v>
          </cell>
          <cell r="P393">
            <v>0</v>
          </cell>
          <cell r="Q393">
            <v>1022.727</v>
          </cell>
          <cell r="R393">
            <v>0</v>
          </cell>
          <cell r="T393">
            <v>102.273</v>
          </cell>
          <cell r="V393">
            <v>1125</v>
          </cell>
        </row>
        <row r="394">
          <cell r="D394">
            <v>5</v>
          </cell>
          <cell r="F394" t="str">
            <v>Sistema de accionamiento 3350 HP, correa Nº2 CV-006 A=1.8m; L=5337m</v>
          </cell>
          <cell r="G394" t="str">
            <v>un</v>
          </cell>
          <cell r="H394">
            <v>1</v>
          </cell>
          <cell r="L394">
            <v>853450</v>
          </cell>
          <cell r="N394">
            <v>42673</v>
          </cell>
          <cell r="P394">
            <v>0</v>
          </cell>
          <cell r="Q394">
            <v>853.45</v>
          </cell>
          <cell r="R394">
            <v>0</v>
          </cell>
          <cell r="T394">
            <v>42.673000000000002</v>
          </cell>
          <cell r="V394">
            <v>896.12300000000005</v>
          </cell>
        </row>
        <row r="395">
          <cell r="D395">
            <v>5</v>
          </cell>
          <cell r="F395" t="str">
            <v>Reemplazo reductor sist.enfriamiento frenos, ajuste aceleracion CV-006</v>
          </cell>
          <cell r="G395" t="str">
            <v>un</v>
          </cell>
          <cell r="H395">
            <v>3</v>
          </cell>
          <cell r="L395">
            <v>340909</v>
          </cell>
          <cell r="N395">
            <v>34091</v>
          </cell>
          <cell r="P395">
            <v>0</v>
          </cell>
          <cell r="Q395">
            <v>1022.727</v>
          </cell>
          <cell r="R395">
            <v>0</v>
          </cell>
          <cell r="T395">
            <v>102.273</v>
          </cell>
          <cell r="V395">
            <v>1125</v>
          </cell>
        </row>
        <row r="396">
          <cell r="D396">
            <v>5</v>
          </cell>
          <cell r="F396" t="str">
            <v>Sistema de accionamiento 3350 HP, correa Nº3 CV-007 A=1.8m; L=1470m</v>
          </cell>
          <cell r="G396" t="str">
            <v>un</v>
          </cell>
          <cell r="H396">
            <v>1</v>
          </cell>
          <cell r="L396">
            <v>1294200</v>
          </cell>
          <cell r="N396">
            <v>64710</v>
          </cell>
          <cell r="P396">
            <v>0</v>
          </cell>
          <cell r="Q396">
            <v>1294.2</v>
          </cell>
          <cell r="R396">
            <v>0</v>
          </cell>
          <cell r="T396">
            <v>64.709999999999994</v>
          </cell>
          <cell r="V396">
            <v>1358.91</v>
          </cell>
        </row>
        <row r="397">
          <cell r="D397">
            <v>5</v>
          </cell>
          <cell r="F397" t="str">
            <v>Reemplazo reductor sist.enfriamiento frenos, ajuste aceleracion CV-007</v>
          </cell>
          <cell r="G397" t="str">
            <v>un</v>
          </cell>
          <cell r="H397">
            <v>2</v>
          </cell>
          <cell r="L397">
            <v>340909</v>
          </cell>
          <cell r="N397">
            <v>34091</v>
          </cell>
          <cell r="P397">
            <v>0</v>
          </cell>
          <cell r="Q397">
            <v>681.81799999999998</v>
          </cell>
          <cell r="R397">
            <v>0</v>
          </cell>
          <cell r="T397">
            <v>68.182000000000002</v>
          </cell>
          <cell r="V397">
            <v>750</v>
          </cell>
        </row>
        <row r="398">
          <cell r="D398">
            <v>5</v>
          </cell>
          <cell r="F398" t="str">
            <v>Correa transportadora CV-007 A=1.8m L=1470m; se alarga en 32m</v>
          </cell>
          <cell r="G398" t="str">
            <v>m</v>
          </cell>
          <cell r="H398">
            <v>32</v>
          </cell>
          <cell r="L398">
            <v>4135</v>
          </cell>
          <cell r="N398">
            <v>600</v>
          </cell>
          <cell r="P398">
            <v>132.32</v>
          </cell>
          <cell r="Q398">
            <v>0</v>
          </cell>
          <cell r="R398">
            <v>0</v>
          </cell>
          <cell r="T398">
            <v>19.2</v>
          </cell>
          <cell r="V398">
            <v>151.51999999999998</v>
          </cell>
        </row>
        <row r="399">
          <cell r="D399" t="str">
            <v>CAÑERIAS</v>
          </cell>
        </row>
        <row r="400">
          <cell r="D400">
            <v>6</v>
          </cell>
          <cell r="F400" t="str">
            <v>Global tuberías válvulas y fittings (se aplica 4% equipos mecànicos)</v>
          </cell>
          <cell r="G400" t="str">
            <v>gl</v>
          </cell>
          <cell r="H400">
            <v>1</v>
          </cell>
          <cell r="L400">
            <v>120</v>
          </cell>
          <cell r="N400">
            <v>262606</v>
          </cell>
          <cell r="P400">
            <v>0.12</v>
          </cell>
          <cell r="Q400">
            <v>0.12</v>
          </cell>
          <cell r="R400">
            <v>0</v>
          </cell>
          <cell r="T400">
            <v>262.60599999999999</v>
          </cell>
          <cell r="V400">
            <v>262.846</v>
          </cell>
        </row>
        <row r="401">
          <cell r="D401" t="str">
            <v>ELECTRICIDAD</v>
          </cell>
        </row>
        <row r="402">
          <cell r="D402">
            <v>7</v>
          </cell>
          <cell r="F402" t="str">
            <v>Global equipos eléctricos (se aplica 3% equipos mecánicos)</v>
          </cell>
          <cell r="G402" t="str">
            <v>gl</v>
          </cell>
          <cell r="H402">
            <v>1</v>
          </cell>
          <cell r="N402">
            <v>196954</v>
          </cell>
          <cell r="P402">
            <v>0</v>
          </cell>
          <cell r="Q402">
            <v>0</v>
          </cell>
          <cell r="R402">
            <v>0</v>
          </cell>
          <cell r="T402">
            <v>196.95400000000001</v>
          </cell>
          <cell r="V402">
            <v>196.95400000000001</v>
          </cell>
        </row>
        <row r="403">
          <cell r="E403" t="str">
            <v>SISTEMA DE TRANSPORTE DE MINERAL</v>
          </cell>
          <cell r="P403">
            <v>132.44</v>
          </cell>
          <cell r="Q403">
            <v>5974.7519999999995</v>
          </cell>
          <cell r="R403">
            <v>84.41</v>
          </cell>
          <cell r="S403">
            <v>0</v>
          </cell>
          <cell r="T403">
            <v>976.45824999999991</v>
          </cell>
          <cell r="V403">
            <v>7168.0602499999986</v>
          </cell>
        </row>
        <row r="408">
          <cell r="D408">
            <v>5</v>
          </cell>
          <cell r="F408" t="str">
            <v>Tractor para movimiento de carga tipo D-9</v>
          </cell>
          <cell r="G408" t="str">
            <v>un</v>
          </cell>
          <cell r="H408">
            <v>1</v>
          </cell>
          <cell r="L408">
            <v>780000</v>
          </cell>
          <cell r="P408">
            <v>0</v>
          </cell>
          <cell r="Q408">
            <v>780</v>
          </cell>
          <cell r="R408">
            <v>0</v>
          </cell>
          <cell r="T408">
            <v>0</v>
          </cell>
          <cell r="V408">
            <v>780</v>
          </cell>
        </row>
        <row r="410">
          <cell r="E410" t="str">
            <v>EQUIPOS MOVILES MINA</v>
          </cell>
          <cell r="P410">
            <v>0</v>
          </cell>
          <cell r="Q410">
            <v>780</v>
          </cell>
          <cell r="R410">
            <v>0</v>
          </cell>
          <cell r="S410">
            <v>0</v>
          </cell>
          <cell r="T410">
            <v>0</v>
          </cell>
          <cell r="V410">
            <v>780</v>
          </cell>
        </row>
        <row r="412">
          <cell r="E412" t="str">
            <v xml:space="preserve"> </v>
          </cell>
        </row>
        <row r="413">
          <cell r="E413" t="str">
            <v>Total: INSTALACIONES MINA</v>
          </cell>
          <cell r="P413">
            <v>145.5</v>
          </cell>
          <cell r="Q413">
            <v>9502.7520000000004</v>
          </cell>
          <cell r="R413">
            <v>1047.9949999999999</v>
          </cell>
          <cell r="S413">
            <v>96.75</v>
          </cell>
          <cell r="T413">
            <v>2670.7334000000001</v>
          </cell>
          <cell r="V413">
            <v>13463.7304</v>
          </cell>
          <cell r="AA413" t="str">
            <v xml:space="preserve"> </v>
          </cell>
        </row>
        <row r="417">
          <cell r="E417" t="str">
            <v>CONCENTRADOR</v>
          </cell>
        </row>
        <row r="420">
          <cell r="D420" t="str">
            <v>EXCAVACIONES Y RELLENOS</v>
          </cell>
        </row>
        <row r="421">
          <cell r="D421">
            <v>1</v>
          </cell>
          <cell r="F421" t="str">
            <v>Excavación estructural en terreno duro          tunel</v>
          </cell>
          <cell r="G421" t="str">
            <v>m3</v>
          </cell>
          <cell r="H421">
            <v>15600</v>
          </cell>
          <cell r="N421">
            <v>53</v>
          </cell>
          <cell r="P421">
            <v>0</v>
          </cell>
          <cell r="Q421">
            <v>0</v>
          </cell>
          <cell r="T421">
            <v>826.8</v>
          </cell>
          <cell r="V421">
            <v>826.8</v>
          </cell>
        </row>
        <row r="422">
          <cell r="D422">
            <v>1</v>
          </cell>
          <cell r="F422" t="str">
            <v>Excavación estructural en terreno duro          ampliacion edificio</v>
          </cell>
          <cell r="G422" t="str">
            <v>m3</v>
          </cell>
          <cell r="H422">
            <v>1080</v>
          </cell>
          <cell r="N422">
            <v>53</v>
          </cell>
          <cell r="P422">
            <v>0</v>
          </cell>
          <cell r="Q422">
            <v>0</v>
          </cell>
          <cell r="T422">
            <v>57.24</v>
          </cell>
          <cell r="V422">
            <v>57.24</v>
          </cell>
        </row>
        <row r="423">
          <cell r="D423" t="str">
            <v>HORMIGONES</v>
          </cell>
        </row>
        <row r="424">
          <cell r="D424">
            <v>2</v>
          </cell>
          <cell r="F424" t="str">
            <v>Hormigon armado           tunel</v>
          </cell>
          <cell r="G424" t="str">
            <v>m3</v>
          </cell>
          <cell r="H424">
            <v>3495.9999999999995</v>
          </cell>
          <cell r="N424">
            <v>503</v>
          </cell>
          <cell r="T424">
            <v>1758.4879999999998</v>
          </cell>
          <cell r="V424">
            <v>1758.4879999999998</v>
          </cell>
        </row>
        <row r="425">
          <cell r="D425">
            <v>2</v>
          </cell>
          <cell r="F425" t="str">
            <v>Hormigon armado           Fundaciones edificio</v>
          </cell>
          <cell r="G425" t="str">
            <v>m3</v>
          </cell>
          <cell r="H425">
            <v>690</v>
          </cell>
          <cell r="N425">
            <v>503</v>
          </cell>
          <cell r="P425">
            <v>0</v>
          </cell>
          <cell r="Q425">
            <v>0</v>
          </cell>
          <cell r="T425">
            <v>347.07</v>
          </cell>
          <cell r="V425">
            <v>347.07</v>
          </cell>
        </row>
        <row r="426">
          <cell r="D426" t="str">
            <v>ESTRUCTURAS METALICAS</v>
          </cell>
        </row>
        <row r="427">
          <cell r="D427">
            <v>3</v>
          </cell>
          <cell r="F427" t="str">
            <v>Estructuras metálicas     ampliacion edificio</v>
          </cell>
          <cell r="G427" t="str">
            <v>ton</v>
          </cell>
          <cell r="H427">
            <v>517.5</v>
          </cell>
          <cell r="M427">
            <v>1900</v>
          </cell>
          <cell r="N427">
            <v>870</v>
          </cell>
          <cell r="P427">
            <v>0</v>
          </cell>
          <cell r="Q427">
            <v>0</v>
          </cell>
          <cell r="R427">
            <v>983.25</v>
          </cell>
          <cell r="T427">
            <v>450.22500000000002</v>
          </cell>
          <cell r="V427">
            <v>1433.4749999999999</v>
          </cell>
        </row>
        <row r="428">
          <cell r="D428">
            <v>3</v>
          </cell>
          <cell r="F428" t="str">
            <v>Cubierta de acero</v>
          </cell>
          <cell r="G428" t="str">
            <v>m2</v>
          </cell>
          <cell r="H428">
            <v>2300</v>
          </cell>
          <cell r="N428">
            <v>61</v>
          </cell>
          <cell r="P428">
            <v>0</v>
          </cell>
          <cell r="Q428">
            <v>0</v>
          </cell>
          <cell r="R428">
            <v>0</v>
          </cell>
          <cell r="T428">
            <v>140.30000000000001</v>
          </cell>
          <cell r="V428">
            <v>140.30000000000001</v>
          </cell>
        </row>
        <row r="429">
          <cell r="E429" t="str">
            <v>ACOPIO DE MINERAL GRUESO</v>
          </cell>
          <cell r="P429">
            <v>0</v>
          </cell>
          <cell r="Q429">
            <v>0</v>
          </cell>
          <cell r="R429">
            <v>983.25</v>
          </cell>
          <cell r="S429">
            <v>0</v>
          </cell>
          <cell r="T429">
            <v>3580.123</v>
          </cell>
          <cell r="U429">
            <v>0</v>
          </cell>
          <cell r="V429">
            <v>4563.3730000000005</v>
          </cell>
        </row>
        <row r="433">
          <cell r="D433" t="str">
            <v>EXCAVACIONES Y RELLENOS</v>
          </cell>
        </row>
        <row r="434">
          <cell r="D434">
            <v>1</v>
          </cell>
          <cell r="F434" t="str">
            <v>Excavación estructural en terreno duro          Galerias correas  022A Y 022B</v>
          </cell>
          <cell r="G434" t="str">
            <v>m3</v>
          </cell>
          <cell r="H434">
            <v>76.8</v>
          </cell>
          <cell r="N434">
            <v>53</v>
          </cell>
          <cell r="P434">
            <v>0</v>
          </cell>
          <cell r="Q434">
            <v>0</v>
          </cell>
          <cell r="T434">
            <v>4.0703999999999994</v>
          </cell>
          <cell r="V434">
            <v>4.0703999999999994</v>
          </cell>
        </row>
        <row r="435">
          <cell r="D435" t="str">
            <v>HORMIGONES</v>
          </cell>
        </row>
        <row r="436">
          <cell r="D436">
            <v>2</v>
          </cell>
          <cell r="F436" t="str">
            <v>Hormigon armado           Galerias correas</v>
          </cell>
          <cell r="G436" t="str">
            <v>m3</v>
          </cell>
          <cell r="H436">
            <v>36.799999999999997</v>
          </cell>
          <cell r="N436">
            <v>503</v>
          </cell>
          <cell r="P436">
            <v>0</v>
          </cell>
          <cell r="Q436">
            <v>0</v>
          </cell>
          <cell r="T436">
            <v>18.510399999999997</v>
          </cell>
          <cell r="V436">
            <v>18.510399999999997</v>
          </cell>
        </row>
        <row r="437">
          <cell r="D437" t="str">
            <v>ESTRUCTURAS METALICAS</v>
          </cell>
        </row>
        <row r="438">
          <cell r="D438">
            <v>3</v>
          </cell>
          <cell r="F438" t="str">
            <v>Estructuras metálicas     Galerias correas</v>
          </cell>
          <cell r="G438" t="str">
            <v>ton</v>
          </cell>
          <cell r="H438">
            <v>18.399999999999999</v>
          </cell>
          <cell r="M438">
            <v>1900</v>
          </cell>
          <cell r="N438">
            <v>870</v>
          </cell>
          <cell r="P438">
            <v>0</v>
          </cell>
          <cell r="Q438">
            <v>0</v>
          </cell>
          <cell r="R438">
            <v>34.96</v>
          </cell>
          <cell r="T438">
            <v>16.007999999999999</v>
          </cell>
          <cell r="V438">
            <v>50.968000000000004</v>
          </cell>
        </row>
        <row r="439">
          <cell r="D439" t="str">
            <v>MECANICA</v>
          </cell>
        </row>
        <row r="440">
          <cell r="D440">
            <v>5</v>
          </cell>
          <cell r="F440" t="str">
            <v xml:space="preserve">Cambio m, 215 HP alimen.correa(CV-020/CV-021) cap=4.800 tph,A </v>
          </cell>
          <cell r="G440" t="str">
            <v>un</v>
          </cell>
          <cell r="H440">
            <v>2</v>
          </cell>
          <cell r="L440">
            <v>36000</v>
          </cell>
          <cell r="N440">
            <v>3600</v>
          </cell>
          <cell r="P440">
            <v>0</v>
          </cell>
          <cell r="Q440">
            <v>72</v>
          </cell>
          <cell r="R440">
            <v>0</v>
          </cell>
          <cell r="T440">
            <v>7.2</v>
          </cell>
          <cell r="V440">
            <v>79.2</v>
          </cell>
        </row>
        <row r="441">
          <cell r="D441">
            <v>5</v>
          </cell>
          <cell r="F441" t="str">
            <v>Alimentador de correa A=72" L=171m V= 3.3 ms 215 HP</v>
          </cell>
          <cell r="G441" t="str">
            <v>un</v>
          </cell>
          <cell r="H441">
            <v>4</v>
          </cell>
          <cell r="L441">
            <v>106000</v>
          </cell>
          <cell r="N441">
            <v>10600</v>
          </cell>
          <cell r="P441">
            <v>0</v>
          </cell>
          <cell r="Q441">
            <v>424</v>
          </cell>
          <cell r="R441">
            <v>0</v>
          </cell>
          <cell r="T441">
            <v>42.4</v>
          </cell>
          <cell r="V441">
            <v>466.4</v>
          </cell>
        </row>
        <row r="442">
          <cell r="D442">
            <v>5</v>
          </cell>
          <cell r="F442" t="str">
            <v>Correa alimentación 3ºSAG CV-022 A=60" L= 171m v=3.3 m/s 215 HP</v>
          </cell>
          <cell r="G442" t="str">
            <v>m</v>
          </cell>
          <cell r="H442">
            <v>171</v>
          </cell>
          <cell r="L442">
            <v>4135</v>
          </cell>
          <cell r="N442">
            <v>600</v>
          </cell>
          <cell r="P442">
            <v>707.08500000000004</v>
          </cell>
          <cell r="Q442">
            <v>0</v>
          </cell>
          <cell r="R442">
            <v>0</v>
          </cell>
          <cell r="T442">
            <v>102.6</v>
          </cell>
          <cell r="V442">
            <v>809.68500000000006</v>
          </cell>
        </row>
        <row r="443">
          <cell r="D443" t="str">
            <v>CAÑERIAS</v>
          </cell>
        </row>
        <row r="444">
          <cell r="D444">
            <v>6</v>
          </cell>
          <cell r="F444" t="str">
            <v>Global tuberías válvulas y fittings (se aplica 3% equipos mecànicos)</v>
          </cell>
          <cell r="G444" t="str">
            <v>gl</v>
          </cell>
          <cell r="H444">
            <v>1</v>
          </cell>
          <cell r="N444">
            <v>40659</v>
          </cell>
          <cell r="P444">
            <v>0</v>
          </cell>
          <cell r="Q444">
            <v>0</v>
          </cell>
          <cell r="R444">
            <v>0</v>
          </cell>
          <cell r="T444">
            <v>40.658999999999999</v>
          </cell>
          <cell r="V444">
            <v>40.658999999999999</v>
          </cell>
        </row>
        <row r="445">
          <cell r="D445" t="str">
            <v>ELECTRICIDAD</v>
          </cell>
        </row>
        <row r="446">
          <cell r="D446">
            <v>7</v>
          </cell>
          <cell r="F446" t="str">
            <v>Global equipos eléctricos (se aplica 14.8% equipos mecánicos)</v>
          </cell>
          <cell r="G446" t="str">
            <v>gl</v>
          </cell>
          <cell r="H446">
            <v>1</v>
          </cell>
          <cell r="N446">
            <v>200585</v>
          </cell>
          <cell r="P446">
            <v>0</v>
          </cell>
          <cell r="Q446">
            <v>0</v>
          </cell>
          <cell r="R446">
            <v>0</v>
          </cell>
          <cell r="T446">
            <v>200.58500000000001</v>
          </cell>
          <cell r="V446">
            <v>200.58500000000001</v>
          </cell>
        </row>
        <row r="447">
          <cell r="E447" t="str">
            <v>SISTEMA DE RECUPERACION DE MINERAL GRUESO</v>
          </cell>
          <cell r="P447">
            <v>707.08500000000004</v>
          </cell>
          <cell r="Q447">
            <v>496</v>
          </cell>
          <cell r="R447">
            <v>34.96</v>
          </cell>
          <cell r="S447">
            <v>0</v>
          </cell>
          <cell r="T447">
            <v>432.03279999999995</v>
          </cell>
          <cell r="V447">
            <v>1670.0778</v>
          </cell>
        </row>
        <row r="452">
          <cell r="D452" t="str">
            <v>EXCAVACIONES Y RELLENOS</v>
          </cell>
        </row>
        <row r="453">
          <cell r="D453">
            <v>1</v>
          </cell>
          <cell r="F453" t="str">
            <v>Excavación estructural en terreno duro    edificios</v>
          </cell>
          <cell r="G453" t="str">
            <v>m3</v>
          </cell>
          <cell r="H453">
            <v>259.2</v>
          </cell>
          <cell r="N453">
            <v>53</v>
          </cell>
          <cell r="P453">
            <v>0</v>
          </cell>
          <cell r="Q453">
            <v>0</v>
          </cell>
          <cell r="R453">
            <v>0</v>
          </cell>
          <cell r="S453">
            <v>0</v>
          </cell>
          <cell r="T453">
            <v>14</v>
          </cell>
          <cell r="V453">
            <v>14</v>
          </cell>
        </row>
        <row r="454">
          <cell r="D454">
            <v>1</v>
          </cell>
          <cell r="F454" t="str">
            <v>Excavación estructural en terreno duro    harneros</v>
          </cell>
          <cell r="G454" t="str">
            <v>m3</v>
          </cell>
          <cell r="H454">
            <v>230.39999999999998</v>
          </cell>
          <cell r="N454">
            <v>53</v>
          </cell>
          <cell r="P454">
            <v>0</v>
          </cell>
          <cell r="Q454">
            <v>0</v>
          </cell>
          <cell r="R454">
            <v>0</v>
          </cell>
          <cell r="S454">
            <v>0</v>
          </cell>
          <cell r="T454">
            <v>12</v>
          </cell>
          <cell r="V454">
            <v>12</v>
          </cell>
        </row>
        <row r="455">
          <cell r="D455">
            <v>1</v>
          </cell>
          <cell r="F455" t="str">
            <v>Excavación estructural en terreno duro    ciclones</v>
          </cell>
          <cell r="G455" t="str">
            <v>m3</v>
          </cell>
          <cell r="H455">
            <v>114</v>
          </cell>
          <cell r="N455">
            <v>53</v>
          </cell>
          <cell r="P455">
            <v>0</v>
          </cell>
          <cell r="Q455">
            <v>0</v>
          </cell>
          <cell r="R455">
            <v>0</v>
          </cell>
          <cell r="S455">
            <v>0</v>
          </cell>
          <cell r="T455">
            <v>6</v>
          </cell>
          <cell r="V455">
            <v>6</v>
          </cell>
        </row>
        <row r="456">
          <cell r="D456">
            <v>1</v>
          </cell>
          <cell r="F456" t="str">
            <v>Excavación estructural en terreno duro    molinos bolas y obras anexas</v>
          </cell>
          <cell r="G456" t="str">
            <v>m3</v>
          </cell>
          <cell r="H456">
            <v>636</v>
          </cell>
          <cell r="N456">
            <v>53</v>
          </cell>
          <cell r="P456">
            <v>0</v>
          </cell>
          <cell r="Q456">
            <v>0</v>
          </cell>
          <cell r="R456">
            <v>0</v>
          </cell>
          <cell r="S456">
            <v>0</v>
          </cell>
          <cell r="T456">
            <v>34</v>
          </cell>
          <cell r="V456">
            <v>34</v>
          </cell>
        </row>
        <row r="457">
          <cell r="D457" t="str">
            <v>HORMIGONES</v>
          </cell>
        </row>
        <row r="458">
          <cell r="D458">
            <v>2</v>
          </cell>
          <cell r="F458" t="str">
            <v>Hormigon armado           molino bolas y edificio</v>
          </cell>
          <cell r="G458" t="str">
            <v>m3</v>
          </cell>
          <cell r="H458">
            <v>1092.5</v>
          </cell>
          <cell r="N458">
            <v>503</v>
          </cell>
          <cell r="P458">
            <v>0</v>
          </cell>
          <cell r="Q458">
            <v>0</v>
          </cell>
          <cell r="R458">
            <v>0</v>
          </cell>
          <cell r="S458">
            <v>0</v>
          </cell>
          <cell r="T458">
            <v>550</v>
          </cell>
          <cell r="V458">
            <v>550</v>
          </cell>
        </row>
        <row r="459">
          <cell r="D459">
            <v>2</v>
          </cell>
          <cell r="F459" t="str">
            <v>Hormigón armado           base harneros</v>
          </cell>
          <cell r="G459" t="str">
            <v>m3</v>
          </cell>
          <cell r="H459">
            <v>413.99999999999994</v>
          </cell>
          <cell r="N459">
            <v>503</v>
          </cell>
          <cell r="P459">
            <v>0</v>
          </cell>
          <cell r="Q459">
            <v>0</v>
          </cell>
          <cell r="R459">
            <v>0</v>
          </cell>
          <cell r="S459">
            <v>0</v>
          </cell>
          <cell r="T459">
            <v>208</v>
          </cell>
          <cell r="V459">
            <v>208</v>
          </cell>
        </row>
        <row r="460">
          <cell r="D460" t="str">
            <v>ESTRUCTURAS METALICAS</v>
          </cell>
        </row>
        <row r="461">
          <cell r="D461">
            <v>3</v>
          </cell>
          <cell r="F461" t="str">
            <v>Estructuras metálicas     soporte harneros</v>
          </cell>
          <cell r="G461" t="str">
            <v>ton</v>
          </cell>
          <cell r="H461">
            <v>86.25</v>
          </cell>
          <cell r="M461">
            <v>1900</v>
          </cell>
          <cell r="N461">
            <v>870</v>
          </cell>
          <cell r="P461">
            <v>0</v>
          </cell>
          <cell r="Q461">
            <v>0</v>
          </cell>
          <cell r="R461">
            <v>164</v>
          </cell>
          <cell r="S461">
            <v>0</v>
          </cell>
          <cell r="T461">
            <v>75</v>
          </cell>
          <cell r="V461">
            <v>239</v>
          </cell>
        </row>
        <row r="462">
          <cell r="D462">
            <v>3</v>
          </cell>
          <cell r="F462" t="str">
            <v>Estructuras metálicas     plataforma molinos</v>
          </cell>
          <cell r="G462" t="str">
            <v>ton</v>
          </cell>
          <cell r="H462">
            <v>486.45</v>
          </cell>
          <cell r="M462">
            <v>1900</v>
          </cell>
          <cell r="N462">
            <v>870</v>
          </cell>
          <cell r="P462">
            <v>0</v>
          </cell>
          <cell r="Q462">
            <v>0</v>
          </cell>
          <cell r="R462">
            <v>924</v>
          </cell>
          <cell r="S462">
            <v>0</v>
          </cell>
          <cell r="T462">
            <v>423</v>
          </cell>
          <cell r="V462">
            <v>1347</v>
          </cell>
        </row>
        <row r="463">
          <cell r="D463">
            <v>3</v>
          </cell>
          <cell r="F463" t="str">
            <v>Estructuras metálicas     edificio molino bolas</v>
          </cell>
          <cell r="G463" t="str">
            <v>ton</v>
          </cell>
          <cell r="H463">
            <v>1288</v>
          </cell>
          <cell r="M463">
            <v>1900</v>
          </cell>
          <cell r="N463">
            <v>870</v>
          </cell>
          <cell r="P463">
            <v>0</v>
          </cell>
          <cell r="Q463">
            <v>0</v>
          </cell>
          <cell r="R463">
            <v>2447</v>
          </cell>
          <cell r="S463">
            <v>0</v>
          </cell>
          <cell r="T463">
            <v>1121</v>
          </cell>
          <cell r="V463">
            <v>3568</v>
          </cell>
        </row>
        <row r="464">
          <cell r="D464">
            <v>3</v>
          </cell>
          <cell r="F464" t="str">
            <v>Estructuras metálicas     plataforma ciclones</v>
          </cell>
          <cell r="G464" t="str">
            <v>ton</v>
          </cell>
          <cell r="H464">
            <v>379.49999999999994</v>
          </cell>
          <cell r="I464">
            <v>2240.1999999999998</v>
          </cell>
          <cell r="M464">
            <v>1900</v>
          </cell>
          <cell r="N464">
            <v>870</v>
          </cell>
          <cell r="P464">
            <v>0</v>
          </cell>
          <cell r="Q464">
            <v>0</v>
          </cell>
          <cell r="R464">
            <v>721</v>
          </cell>
          <cell r="S464">
            <v>0</v>
          </cell>
          <cell r="T464">
            <v>330</v>
          </cell>
          <cell r="V464">
            <v>1051</v>
          </cell>
        </row>
        <row r="465">
          <cell r="D465" t="str">
            <v>CONSTRUCCIONES VARIAS</v>
          </cell>
        </row>
        <row r="466">
          <cell r="D466">
            <v>4</v>
          </cell>
          <cell r="F466" t="str">
            <v>Construccion salas electricas</v>
          </cell>
          <cell r="G466" t="str">
            <v>m2</v>
          </cell>
          <cell r="H466">
            <v>1440</v>
          </cell>
          <cell r="N466">
            <v>400</v>
          </cell>
          <cell r="P466">
            <v>0</v>
          </cell>
          <cell r="Q466">
            <v>0</v>
          </cell>
          <cell r="R466">
            <v>0</v>
          </cell>
          <cell r="S466">
            <v>0</v>
          </cell>
          <cell r="T466">
            <v>576</v>
          </cell>
          <cell r="V466">
            <v>576</v>
          </cell>
        </row>
        <row r="467">
          <cell r="D467" t="str">
            <v>MECANICA</v>
          </cell>
        </row>
        <row r="468">
          <cell r="D468">
            <v>5</v>
          </cell>
          <cell r="F468" t="str">
            <v>Sistema de lavado de trommel con monitoreo</v>
          </cell>
          <cell r="G468" t="str">
            <v>un</v>
          </cell>
          <cell r="H468">
            <v>1</v>
          </cell>
          <cell r="L468">
            <v>20000</v>
          </cell>
          <cell r="N468">
            <v>10000</v>
          </cell>
          <cell r="P468">
            <v>0</v>
          </cell>
          <cell r="Q468">
            <v>20</v>
          </cell>
          <cell r="R468">
            <v>0</v>
          </cell>
          <cell r="T468">
            <v>10</v>
          </cell>
          <cell r="V468">
            <v>30</v>
          </cell>
        </row>
        <row r="469">
          <cell r="D469">
            <v>5</v>
          </cell>
          <cell r="F469" t="str">
            <v>molino semiautogeno tipo gearles tamaño 36"x17"(largo efectivo=17") 17.000 HP SAG</v>
          </cell>
          <cell r="G469" t="str">
            <v>un</v>
          </cell>
          <cell r="H469">
            <v>1</v>
          </cell>
          <cell r="L469">
            <v>9252100</v>
          </cell>
          <cell r="N469">
            <v>925210</v>
          </cell>
          <cell r="P469">
            <v>0</v>
          </cell>
          <cell r="Q469">
            <v>9252</v>
          </cell>
          <cell r="R469">
            <v>0</v>
          </cell>
          <cell r="T469">
            <v>925</v>
          </cell>
          <cell r="V469">
            <v>10177</v>
          </cell>
        </row>
        <row r="470">
          <cell r="D470">
            <v>5</v>
          </cell>
          <cell r="F470" t="str">
            <v>Bateria de 32 ciclones conicos tipo DS-26</v>
          </cell>
          <cell r="G470" t="str">
            <v>un</v>
          </cell>
          <cell r="H470">
            <v>3</v>
          </cell>
          <cell r="L470">
            <v>635189</v>
          </cell>
          <cell r="N470">
            <v>63519</v>
          </cell>
          <cell r="P470">
            <v>1906</v>
          </cell>
          <cell r="Q470">
            <v>0</v>
          </cell>
          <cell r="R470">
            <v>0</v>
          </cell>
          <cell r="T470">
            <v>191</v>
          </cell>
          <cell r="V470">
            <v>2097</v>
          </cell>
        </row>
        <row r="471">
          <cell r="D471">
            <v>5</v>
          </cell>
          <cell r="F471" t="str">
            <v>Bomba alimentacion ciclones 33"x30" 3000 HP, baja velocodad (Bba, motor, variador)</v>
          </cell>
          <cell r="G471" t="str">
            <v>un</v>
          </cell>
          <cell r="H471">
            <v>3</v>
          </cell>
          <cell r="L471">
            <v>893884</v>
          </cell>
          <cell r="N471">
            <v>89388</v>
          </cell>
          <cell r="P471">
            <v>0</v>
          </cell>
          <cell r="Q471">
            <v>2682</v>
          </cell>
          <cell r="R471">
            <v>0</v>
          </cell>
          <cell r="T471">
            <v>268</v>
          </cell>
          <cell r="V471">
            <v>2950</v>
          </cell>
        </row>
        <row r="472">
          <cell r="D472">
            <v>5</v>
          </cell>
          <cell r="F472" t="str">
            <v>Bomba de piso vertical 3ªcircuito de molienda tamaño 6" 50 HP</v>
          </cell>
          <cell r="G472" t="str">
            <v>un</v>
          </cell>
          <cell r="H472">
            <v>2</v>
          </cell>
          <cell r="L472">
            <v>30588</v>
          </cell>
          <cell r="N472">
            <v>3059</v>
          </cell>
          <cell r="P472">
            <v>0</v>
          </cell>
          <cell r="Q472">
            <v>61</v>
          </cell>
          <cell r="R472">
            <v>0</v>
          </cell>
          <cell r="T472">
            <v>6</v>
          </cell>
          <cell r="V472">
            <v>67</v>
          </cell>
        </row>
        <row r="473">
          <cell r="D473">
            <v>5</v>
          </cell>
          <cell r="F473" t="str">
            <v>Cajon alimentador ciclones capacidad util=485 m3</v>
          </cell>
          <cell r="G473" t="str">
            <v>ton</v>
          </cell>
          <cell r="H473">
            <v>60</v>
          </cell>
          <cell r="M473">
            <v>4300</v>
          </cell>
          <cell r="N473">
            <v>1450</v>
          </cell>
          <cell r="P473">
            <v>0</v>
          </cell>
          <cell r="Q473">
            <v>0</v>
          </cell>
          <cell r="R473">
            <v>258</v>
          </cell>
          <cell r="T473">
            <v>87</v>
          </cell>
          <cell r="V473">
            <v>345</v>
          </cell>
        </row>
        <row r="474">
          <cell r="D474">
            <v>5</v>
          </cell>
          <cell r="F474" t="str">
            <v>Harnero descarga molino SAG tamaño 12'x24' 60HP</v>
          </cell>
          <cell r="G474" t="str">
            <v>un</v>
          </cell>
          <cell r="H474">
            <v>2</v>
          </cell>
          <cell r="L474">
            <v>232426</v>
          </cell>
          <cell r="N474">
            <v>23243</v>
          </cell>
          <cell r="P474">
            <v>0</v>
          </cell>
          <cell r="Q474">
            <v>465</v>
          </cell>
          <cell r="R474">
            <v>0</v>
          </cell>
          <cell r="T474">
            <v>46</v>
          </cell>
          <cell r="V474">
            <v>511</v>
          </cell>
        </row>
        <row r="475">
          <cell r="D475">
            <v>5</v>
          </cell>
          <cell r="F475" t="str">
            <v>Molino bolas Gearless 25' x 40' 20.000 HP</v>
          </cell>
          <cell r="G475" t="str">
            <v>un</v>
          </cell>
          <cell r="H475">
            <v>2</v>
          </cell>
          <cell r="L475">
            <v>9144273</v>
          </cell>
          <cell r="N475">
            <v>914427</v>
          </cell>
          <cell r="P475">
            <v>0</v>
          </cell>
          <cell r="Q475">
            <v>18289</v>
          </cell>
          <cell r="R475">
            <v>0</v>
          </cell>
          <cell r="T475">
            <v>1829</v>
          </cell>
          <cell r="V475">
            <v>20118</v>
          </cell>
        </row>
        <row r="476">
          <cell r="D476">
            <v>5</v>
          </cell>
          <cell r="F476" t="str">
            <v>Puente grua mantencion molino SAG cap 30/8 ton LUZ=36m</v>
          </cell>
          <cell r="G476" t="str">
            <v>un</v>
          </cell>
          <cell r="H476">
            <v>1</v>
          </cell>
          <cell r="L476">
            <v>186310</v>
          </cell>
          <cell r="N476">
            <v>18631</v>
          </cell>
          <cell r="P476">
            <v>93</v>
          </cell>
          <cell r="Q476">
            <v>93</v>
          </cell>
          <cell r="R476">
            <v>0</v>
          </cell>
          <cell r="T476">
            <v>19</v>
          </cell>
          <cell r="V476">
            <v>205</v>
          </cell>
        </row>
        <row r="477">
          <cell r="D477">
            <v>5</v>
          </cell>
          <cell r="F477" t="str">
            <v>Puente grua mantencion baterias cap=10ton luz=15.6 m</v>
          </cell>
          <cell r="G477" t="str">
            <v>un</v>
          </cell>
          <cell r="H477">
            <v>1</v>
          </cell>
          <cell r="L477">
            <v>151160</v>
          </cell>
          <cell r="N477">
            <v>19058</v>
          </cell>
          <cell r="P477">
            <v>75.5</v>
          </cell>
          <cell r="Q477">
            <v>75.5</v>
          </cell>
          <cell r="R477">
            <v>0</v>
          </cell>
          <cell r="T477">
            <v>19</v>
          </cell>
          <cell r="V477">
            <v>170</v>
          </cell>
        </row>
        <row r="478">
          <cell r="D478">
            <v>5</v>
          </cell>
          <cell r="F478" t="str">
            <v>Puente grua mantencion molino de bolas cap:30/8 ton luz=31.3 m</v>
          </cell>
          <cell r="G478" t="str">
            <v>un</v>
          </cell>
          <cell r="H478">
            <v>1</v>
          </cell>
          <cell r="L478">
            <v>186310</v>
          </cell>
          <cell r="N478">
            <v>18631</v>
          </cell>
          <cell r="P478">
            <v>93</v>
          </cell>
          <cell r="Q478">
            <v>93</v>
          </cell>
          <cell r="R478">
            <v>0</v>
          </cell>
          <cell r="T478">
            <v>19</v>
          </cell>
          <cell r="V478">
            <v>205</v>
          </cell>
        </row>
        <row r="479">
          <cell r="D479">
            <v>5</v>
          </cell>
          <cell r="F479" t="str">
            <v>Maquina enlainadora (a definir 1 o 2)</v>
          </cell>
          <cell r="G479" t="str">
            <v>gl</v>
          </cell>
          <cell r="H479">
            <v>1</v>
          </cell>
          <cell r="M479">
            <v>622000</v>
          </cell>
          <cell r="R479">
            <v>622</v>
          </cell>
          <cell r="S479">
            <v>0</v>
          </cell>
          <cell r="V479">
            <v>622</v>
          </cell>
        </row>
        <row r="480">
          <cell r="D480" t="str">
            <v>CAÑERIAS</v>
          </cell>
        </row>
        <row r="481">
          <cell r="D481">
            <v>6</v>
          </cell>
          <cell r="F481" t="str">
            <v>Global tuberías válvulas y fittings (se aplica 7.7% equipos mecànicos)</v>
          </cell>
          <cell r="G481" t="str">
            <v>gl</v>
          </cell>
          <cell r="H481">
            <v>1</v>
          </cell>
          <cell r="N481">
            <v>2839230</v>
          </cell>
          <cell r="P481">
            <v>0</v>
          </cell>
          <cell r="Q481">
            <v>0</v>
          </cell>
          <cell r="R481">
            <v>0</v>
          </cell>
          <cell r="T481">
            <v>2839</v>
          </cell>
          <cell r="V481">
            <v>2839</v>
          </cell>
        </row>
        <row r="482">
          <cell r="D482" t="str">
            <v>ELECTRICIDAD</v>
          </cell>
        </row>
        <row r="483">
          <cell r="D483">
            <v>7</v>
          </cell>
          <cell r="F483" t="str">
            <v>Global equipos eléctricos (se aplica 8.9% equipos mecánicos)</v>
          </cell>
          <cell r="G483" t="str">
            <v>gl</v>
          </cell>
          <cell r="H483">
            <v>1</v>
          </cell>
          <cell r="N483">
            <v>3281707</v>
          </cell>
          <cell r="P483">
            <v>0</v>
          </cell>
          <cell r="Q483">
            <v>0</v>
          </cell>
          <cell r="R483">
            <v>0</v>
          </cell>
          <cell r="T483">
            <v>3282</v>
          </cell>
          <cell r="V483">
            <v>3282</v>
          </cell>
        </row>
        <row r="484">
          <cell r="E484" t="str">
            <v>MOLIENDA</v>
          </cell>
          <cell r="P484">
            <v>2167.5</v>
          </cell>
          <cell r="Q484">
            <v>31030.5</v>
          </cell>
          <cell r="R484">
            <v>5136</v>
          </cell>
          <cell r="S484">
            <v>0</v>
          </cell>
          <cell r="T484">
            <v>12889</v>
          </cell>
          <cell r="V484">
            <v>51223</v>
          </cell>
        </row>
        <row r="488">
          <cell r="D488" t="str">
            <v>EXCAVACIONES Y RELLENOS</v>
          </cell>
        </row>
        <row r="489">
          <cell r="D489">
            <v>1</v>
          </cell>
          <cell r="F489" t="str">
            <v>Excavaciones</v>
          </cell>
          <cell r="G489" t="str">
            <v>m3</v>
          </cell>
          <cell r="H489">
            <v>1200</v>
          </cell>
          <cell r="N489">
            <v>11</v>
          </cell>
          <cell r="P489">
            <v>0</v>
          </cell>
          <cell r="Q489">
            <v>0</v>
          </cell>
          <cell r="R489">
            <v>0</v>
          </cell>
          <cell r="T489">
            <v>13</v>
          </cell>
          <cell r="V489">
            <v>13</v>
          </cell>
        </row>
        <row r="490">
          <cell r="D490">
            <v>1</v>
          </cell>
          <cell r="F490" t="str">
            <v>Excavación estructurales</v>
          </cell>
          <cell r="G490" t="str">
            <v>m3</v>
          </cell>
          <cell r="H490">
            <v>240</v>
          </cell>
          <cell r="N490">
            <v>17</v>
          </cell>
          <cell r="P490">
            <v>0</v>
          </cell>
          <cell r="Q490">
            <v>0</v>
          </cell>
          <cell r="R490">
            <v>0</v>
          </cell>
          <cell r="T490">
            <v>4</v>
          </cell>
          <cell r="V490">
            <v>4</v>
          </cell>
        </row>
        <row r="491">
          <cell r="D491">
            <v>4</v>
          </cell>
          <cell r="F491" t="str">
            <v>Relleno compactado</v>
          </cell>
          <cell r="G491" t="str">
            <v>m3</v>
          </cell>
          <cell r="H491">
            <v>525</v>
          </cell>
          <cell r="N491">
            <v>14</v>
          </cell>
          <cell r="P491">
            <v>0</v>
          </cell>
          <cell r="Q491">
            <v>0</v>
          </cell>
          <cell r="R491">
            <v>0</v>
          </cell>
          <cell r="T491">
            <v>7</v>
          </cell>
          <cell r="V491">
            <v>7</v>
          </cell>
        </row>
        <row r="492">
          <cell r="D492">
            <v>1</v>
          </cell>
          <cell r="F492" t="str">
            <v>Construccion salas electricas</v>
          </cell>
          <cell r="G492" t="str">
            <v>m2</v>
          </cell>
          <cell r="H492">
            <v>180</v>
          </cell>
          <cell r="N492">
            <v>400</v>
          </cell>
          <cell r="P492">
            <v>0</v>
          </cell>
          <cell r="Q492">
            <v>0</v>
          </cell>
          <cell r="R492">
            <v>0</v>
          </cell>
          <cell r="T492">
            <v>72</v>
          </cell>
          <cell r="V492">
            <v>72</v>
          </cell>
        </row>
        <row r="493">
          <cell r="D493" t="str">
            <v>HORMIGONES</v>
          </cell>
        </row>
        <row r="494">
          <cell r="D494">
            <v>2</v>
          </cell>
          <cell r="F494" t="str">
            <v xml:space="preserve">Hormigon armado        </v>
          </cell>
          <cell r="G494" t="str">
            <v>m3</v>
          </cell>
          <cell r="H494">
            <v>1380</v>
          </cell>
          <cell r="N494">
            <v>503</v>
          </cell>
          <cell r="P494">
            <v>0</v>
          </cell>
          <cell r="Q494">
            <v>0</v>
          </cell>
          <cell r="R494">
            <v>0</v>
          </cell>
          <cell r="T494">
            <v>694</v>
          </cell>
          <cell r="V494">
            <v>694</v>
          </cell>
        </row>
        <row r="495">
          <cell r="D495" t="str">
            <v>ESTRUCTURAS METALICAS</v>
          </cell>
        </row>
        <row r="496">
          <cell r="D496">
            <v>3</v>
          </cell>
          <cell r="F496" t="str">
            <v xml:space="preserve">Estructuras metálicas  </v>
          </cell>
          <cell r="G496" t="str">
            <v>ton</v>
          </cell>
          <cell r="H496">
            <v>172.5</v>
          </cell>
          <cell r="M496">
            <v>1900</v>
          </cell>
          <cell r="N496">
            <v>870</v>
          </cell>
          <cell r="P496">
            <v>0</v>
          </cell>
          <cell r="Q496">
            <v>0</v>
          </cell>
          <cell r="R496">
            <v>328</v>
          </cell>
          <cell r="T496">
            <v>150</v>
          </cell>
          <cell r="V496">
            <v>478</v>
          </cell>
        </row>
        <row r="497">
          <cell r="D497">
            <v>3</v>
          </cell>
          <cell r="F497" t="str">
            <v>Caldererìa</v>
          </cell>
          <cell r="G497" t="str">
            <v>ton</v>
          </cell>
          <cell r="H497">
            <v>34.5</v>
          </cell>
          <cell r="M497">
            <v>4300</v>
          </cell>
          <cell r="N497">
            <v>1450</v>
          </cell>
          <cell r="P497">
            <v>0</v>
          </cell>
          <cell r="Q497">
            <v>0</v>
          </cell>
          <cell r="R497">
            <v>148</v>
          </cell>
          <cell r="T497">
            <v>50</v>
          </cell>
          <cell r="V497">
            <v>198</v>
          </cell>
        </row>
        <row r="498">
          <cell r="D498" t="str">
            <v>CONSTRUCCIONES VARIAS</v>
          </cell>
        </row>
        <row r="499">
          <cell r="D499" t="str">
            <v>MECANICA</v>
          </cell>
        </row>
        <row r="500">
          <cell r="D500">
            <v>5</v>
          </cell>
          <cell r="F500" t="str">
            <v>Alimentadores chancadores A=60", L=9, 75HP</v>
          </cell>
          <cell r="G500" t="str">
            <v>un</v>
          </cell>
          <cell r="H500">
            <v>3</v>
          </cell>
          <cell r="L500">
            <v>37216</v>
          </cell>
          <cell r="N500">
            <v>5400</v>
          </cell>
          <cell r="P500">
            <v>0</v>
          </cell>
          <cell r="Q500">
            <v>112</v>
          </cell>
          <cell r="R500">
            <v>0</v>
          </cell>
          <cell r="T500">
            <v>16</v>
          </cell>
          <cell r="V500">
            <v>128</v>
          </cell>
        </row>
        <row r="501">
          <cell r="D501">
            <v>5</v>
          </cell>
          <cell r="F501" t="str">
            <v>Correa alta pendiente de Pebbles SAG1, 2 y 3 (CV-02/CV-02A) A=60", L=65m  42HP</v>
          </cell>
          <cell r="G501" t="str">
            <v>un</v>
          </cell>
          <cell r="H501">
            <v>1</v>
          </cell>
          <cell r="L501">
            <v>983935</v>
          </cell>
          <cell r="N501">
            <v>147590</v>
          </cell>
          <cell r="P501">
            <v>0</v>
          </cell>
          <cell r="Q501">
            <v>984</v>
          </cell>
          <cell r="R501">
            <v>0</v>
          </cell>
          <cell r="T501">
            <v>148</v>
          </cell>
          <cell r="V501">
            <v>1132</v>
          </cell>
        </row>
        <row r="502">
          <cell r="D502">
            <v>5</v>
          </cell>
          <cell r="F502" t="str">
            <v>Correa alimentacion tolva pebbles CV-06 A=60"; L=91m, 335HP</v>
          </cell>
          <cell r="G502" t="str">
            <v>mt</v>
          </cell>
          <cell r="H502">
            <v>91</v>
          </cell>
          <cell r="L502">
            <v>4135</v>
          </cell>
          <cell r="N502">
            <v>600</v>
          </cell>
          <cell r="P502">
            <v>376</v>
          </cell>
          <cell r="Q502">
            <v>0</v>
          </cell>
          <cell r="R502">
            <v>0</v>
          </cell>
          <cell r="T502">
            <v>55</v>
          </cell>
          <cell r="V502">
            <v>431</v>
          </cell>
        </row>
        <row r="503">
          <cell r="D503">
            <v>5</v>
          </cell>
          <cell r="F503" t="str">
            <v>Repotenciamiento Motor 335HP Correa Pebbles CV-06</v>
          </cell>
          <cell r="G503" t="str">
            <v>un</v>
          </cell>
          <cell r="H503">
            <v>1</v>
          </cell>
          <cell r="L503">
            <v>20100</v>
          </cell>
          <cell r="N503">
            <v>2010</v>
          </cell>
          <cell r="Q503">
            <v>20</v>
          </cell>
          <cell r="R503">
            <v>0</v>
          </cell>
          <cell r="T503">
            <v>2</v>
          </cell>
          <cell r="V503">
            <v>22</v>
          </cell>
        </row>
        <row r="504">
          <cell r="D504">
            <v>5</v>
          </cell>
          <cell r="F504" t="str">
            <v>Correa retorno Pebbles CV-07 A=60", L=80m, 335HP</v>
          </cell>
          <cell r="G504" t="str">
            <v>mt</v>
          </cell>
          <cell r="H504">
            <v>80</v>
          </cell>
          <cell r="L504">
            <v>4135</v>
          </cell>
          <cell r="N504">
            <v>600</v>
          </cell>
          <cell r="P504">
            <v>331</v>
          </cell>
          <cell r="Q504">
            <v>0</v>
          </cell>
          <cell r="R504">
            <v>0</v>
          </cell>
          <cell r="T504">
            <v>48</v>
          </cell>
          <cell r="V504">
            <v>379</v>
          </cell>
        </row>
        <row r="505">
          <cell r="D505">
            <v>5</v>
          </cell>
          <cell r="F505" t="str">
            <v>Repotenciamiento Motor 335HP Correa Pebbles CV-07</v>
          </cell>
          <cell r="G505" t="str">
            <v>un</v>
          </cell>
          <cell r="H505">
            <v>1</v>
          </cell>
          <cell r="L505">
            <v>20100</v>
          </cell>
          <cell r="N505">
            <v>2010</v>
          </cell>
          <cell r="P505">
            <v>0</v>
          </cell>
          <cell r="Q505">
            <v>20</v>
          </cell>
          <cell r="R505">
            <v>0</v>
          </cell>
          <cell r="T505">
            <v>2</v>
          </cell>
          <cell r="V505">
            <v>22</v>
          </cell>
        </row>
        <row r="506">
          <cell r="D506">
            <v>5</v>
          </cell>
          <cell r="F506" t="str">
            <v>Repotenciamiento Motor 50HP Correa Pebbles CV-08</v>
          </cell>
          <cell r="G506" t="str">
            <v>un</v>
          </cell>
          <cell r="H506">
            <v>1</v>
          </cell>
          <cell r="L506">
            <v>5000</v>
          </cell>
          <cell r="N506">
            <v>500</v>
          </cell>
          <cell r="P506">
            <v>0</v>
          </cell>
          <cell r="Q506">
            <v>5</v>
          </cell>
          <cell r="R506">
            <v>0</v>
          </cell>
          <cell r="T506">
            <v>1</v>
          </cell>
          <cell r="V506">
            <v>6</v>
          </cell>
        </row>
        <row r="507">
          <cell r="D507">
            <v>5</v>
          </cell>
          <cell r="F507" t="str">
            <v>Correa recolectora de Pebbles CV-013 A=48", L=27; 20HP</v>
          </cell>
          <cell r="G507" t="str">
            <v>mt</v>
          </cell>
          <cell r="H507">
            <v>27</v>
          </cell>
          <cell r="L507">
            <v>4135</v>
          </cell>
          <cell r="N507">
            <v>600</v>
          </cell>
          <cell r="P507">
            <v>112</v>
          </cell>
          <cell r="Q507">
            <v>0</v>
          </cell>
          <cell r="R507">
            <v>0</v>
          </cell>
          <cell r="T507">
            <v>16</v>
          </cell>
          <cell r="V507">
            <v>128</v>
          </cell>
        </row>
        <row r="508">
          <cell r="D508">
            <v>5</v>
          </cell>
          <cell r="F508" t="str">
            <v>Correa retorno Pebbles CV-22 A=48", L=21m, v=1.5m/s, 40HP</v>
          </cell>
          <cell r="G508" t="str">
            <v>mt</v>
          </cell>
          <cell r="H508">
            <v>21</v>
          </cell>
          <cell r="L508">
            <v>4135</v>
          </cell>
          <cell r="N508">
            <v>600</v>
          </cell>
          <cell r="P508">
            <v>87</v>
          </cell>
          <cell r="Q508">
            <v>0</v>
          </cell>
          <cell r="R508">
            <v>0</v>
          </cell>
          <cell r="T508">
            <v>13</v>
          </cell>
          <cell r="V508">
            <v>100</v>
          </cell>
        </row>
        <row r="509">
          <cell r="D509">
            <v>5</v>
          </cell>
          <cell r="F509" t="str">
            <v>Chancador cono tipo MP c.s.s. 10@ 13mm.1000HP</v>
          </cell>
          <cell r="G509" t="str">
            <v>un</v>
          </cell>
          <cell r="H509">
            <v>2</v>
          </cell>
          <cell r="L509">
            <v>1713158</v>
          </cell>
          <cell r="N509">
            <v>171316</v>
          </cell>
          <cell r="P509">
            <v>0</v>
          </cell>
          <cell r="Q509">
            <v>3426</v>
          </cell>
          <cell r="R509">
            <v>0</v>
          </cell>
          <cell r="T509">
            <v>343</v>
          </cell>
          <cell r="V509">
            <v>3769</v>
          </cell>
        </row>
        <row r="510">
          <cell r="D510">
            <v>5</v>
          </cell>
          <cell r="F510" t="str">
            <v>Electroiman permanente</v>
          </cell>
          <cell r="G510" t="str">
            <v>un</v>
          </cell>
          <cell r="H510">
            <v>1</v>
          </cell>
          <cell r="L510">
            <v>83969</v>
          </cell>
          <cell r="N510">
            <v>8397</v>
          </cell>
          <cell r="P510">
            <v>0</v>
          </cell>
          <cell r="Q510">
            <v>84</v>
          </cell>
          <cell r="R510">
            <v>0</v>
          </cell>
          <cell r="T510">
            <v>8</v>
          </cell>
          <cell r="V510">
            <v>92</v>
          </cell>
        </row>
        <row r="511">
          <cell r="D511">
            <v>5</v>
          </cell>
          <cell r="F511" t="str">
            <v>Tolva de Pebbles cap: 750 ton</v>
          </cell>
          <cell r="G511" t="str">
            <v>un</v>
          </cell>
          <cell r="H511">
            <v>2</v>
          </cell>
          <cell r="M511">
            <v>353500</v>
          </cell>
          <cell r="N511">
            <v>108860</v>
          </cell>
          <cell r="P511">
            <v>0</v>
          </cell>
          <cell r="Q511">
            <v>0</v>
          </cell>
          <cell r="R511">
            <v>707</v>
          </cell>
          <cell r="T511">
            <v>218</v>
          </cell>
          <cell r="V511">
            <v>925</v>
          </cell>
        </row>
        <row r="512">
          <cell r="D512">
            <v>5</v>
          </cell>
          <cell r="F512" t="str">
            <v>Sistema supresor de polvo</v>
          </cell>
          <cell r="G512" t="str">
            <v>gl</v>
          </cell>
          <cell r="H512">
            <v>1</v>
          </cell>
          <cell r="M512">
            <v>24000</v>
          </cell>
          <cell r="N512">
            <v>5400</v>
          </cell>
          <cell r="P512">
            <v>0</v>
          </cell>
          <cell r="Q512">
            <v>0</v>
          </cell>
          <cell r="R512">
            <v>12</v>
          </cell>
          <cell r="S512">
            <v>12</v>
          </cell>
          <cell r="T512">
            <v>5</v>
          </cell>
          <cell r="V512">
            <v>29</v>
          </cell>
        </row>
        <row r="513">
          <cell r="D513" t="str">
            <v>CAÑERIAS</v>
          </cell>
        </row>
        <row r="514">
          <cell r="D514">
            <v>6</v>
          </cell>
          <cell r="F514" t="str">
            <v>Global tuberías válvulas y fittings (se aplica 7.7% equipos mecànicos)</v>
          </cell>
          <cell r="G514" t="str">
            <v>gl</v>
          </cell>
          <cell r="H514">
            <v>1</v>
          </cell>
          <cell r="N514">
            <v>540694</v>
          </cell>
          <cell r="P514">
            <v>0</v>
          </cell>
          <cell r="Q514">
            <v>0</v>
          </cell>
          <cell r="R514">
            <v>0</v>
          </cell>
          <cell r="T514">
            <v>541</v>
          </cell>
          <cell r="V514">
            <v>541</v>
          </cell>
        </row>
        <row r="515">
          <cell r="D515" t="str">
            <v>ELECTRICIDAD</v>
          </cell>
        </row>
        <row r="516">
          <cell r="D516">
            <v>7</v>
          </cell>
          <cell r="F516" t="str">
            <v>Global equipos eléctricos (se aplica 8.9% equipos mecánicos)</v>
          </cell>
          <cell r="G516" t="str">
            <v>gl</v>
          </cell>
          <cell r="H516">
            <v>1</v>
          </cell>
          <cell r="N516">
            <v>624958</v>
          </cell>
          <cell r="P516">
            <v>0</v>
          </cell>
          <cell r="Q516">
            <v>0</v>
          </cell>
          <cell r="R516">
            <v>0</v>
          </cell>
          <cell r="T516">
            <v>625</v>
          </cell>
          <cell r="V516">
            <v>625</v>
          </cell>
        </row>
        <row r="517">
          <cell r="E517" t="str">
            <v>CHANCADO DE PEBBLES</v>
          </cell>
          <cell r="P517">
            <v>906</v>
          </cell>
          <cell r="Q517">
            <v>4651</v>
          </cell>
          <cell r="R517">
            <v>1195</v>
          </cell>
          <cell r="S517">
            <v>12</v>
          </cell>
          <cell r="T517">
            <v>3031</v>
          </cell>
          <cell r="V517">
            <v>9795</v>
          </cell>
        </row>
        <row r="518">
          <cell r="E518" t="str">
            <v>MOLIENDA</v>
          </cell>
          <cell r="P518">
            <v>3073.5</v>
          </cell>
          <cell r="Q518">
            <v>35681.5</v>
          </cell>
          <cell r="R518">
            <v>6331</v>
          </cell>
          <cell r="S518">
            <v>12</v>
          </cell>
          <cell r="T518">
            <v>15920</v>
          </cell>
          <cell r="V518">
            <v>61018</v>
          </cell>
        </row>
        <row r="523">
          <cell r="D523" t="str">
            <v>EXCAVACIONES Y RELLENOS</v>
          </cell>
        </row>
        <row r="524">
          <cell r="D524">
            <v>1</v>
          </cell>
          <cell r="F524" t="str">
            <v>Excavación estructural en terreno duro</v>
          </cell>
          <cell r="G524" t="str">
            <v>m3</v>
          </cell>
          <cell r="H524">
            <v>3517.2</v>
          </cell>
          <cell r="N524">
            <v>53</v>
          </cell>
          <cell r="P524">
            <v>0</v>
          </cell>
          <cell r="Q524">
            <v>0</v>
          </cell>
          <cell r="R524">
            <v>0</v>
          </cell>
          <cell r="S524">
            <v>0</v>
          </cell>
          <cell r="T524">
            <v>186.41159999999996</v>
          </cell>
          <cell r="V524">
            <v>186.41159999999996</v>
          </cell>
        </row>
        <row r="525">
          <cell r="D525">
            <v>1</v>
          </cell>
          <cell r="F525" t="str">
            <v>Excavación  riel grúa portal</v>
          </cell>
          <cell r="G525" t="str">
            <v>m3</v>
          </cell>
          <cell r="H525">
            <v>94.8</v>
          </cell>
          <cell r="N525">
            <v>11</v>
          </cell>
          <cell r="P525">
            <v>0</v>
          </cell>
          <cell r="Q525">
            <v>0</v>
          </cell>
          <cell r="R525">
            <v>0</v>
          </cell>
          <cell r="S525">
            <v>0</v>
          </cell>
          <cell r="T525">
            <v>1.0427999999999999</v>
          </cell>
          <cell r="V525">
            <v>1.0427999999999999</v>
          </cell>
        </row>
        <row r="526">
          <cell r="D526" t="str">
            <v>HORMIGONES</v>
          </cell>
        </row>
        <row r="527">
          <cell r="D527">
            <v>2</v>
          </cell>
          <cell r="F527" t="str">
            <v>Hormigon armado           celdas y obras anexas</v>
          </cell>
          <cell r="G527" t="str">
            <v>m3</v>
          </cell>
          <cell r="H527">
            <v>1120.0999999999999</v>
          </cell>
          <cell r="N527">
            <v>503</v>
          </cell>
          <cell r="P527">
            <v>0</v>
          </cell>
          <cell r="Q527">
            <v>0</v>
          </cell>
          <cell r="R527">
            <v>0</v>
          </cell>
          <cell r="S527">
            <v>0</v>
          </cell>
          <cell r="T527">
            <v>563.41029999999989</v>
          </cell>
          <cell r="V527">
            <v>563.41029999999989</v>
          </cell>
        </row>
        <row r="528">
          <cell r="D528">
            <v>2</v>
          </cell>
          <cell r="F528" t="str">
            <v>Hormigón armado           riel grúa portal</v>
          </cell>
          <cell r="G528" t="str">
            <v>m3</v>
          </cell>
          <cell r="H528">
            <v>650.9</v>
          </cell>
          <cell r="N528">
            <v>503</v>
          </cell>
          <cell r="P528">
            <v>0</v>
          </cell>
          <cell r="Q528">
            <v>0</v>
          </cell>
          <cell r="R528">
            <v>0</v>
          </cell>
          <cell r="S528">
            <v>0</v>
          </cell>
          <cell r="T528">
            <v>327.40270000000004</v>
          </cell>
          <cell r="V528">
            <v>327.40270000000004</v>
          </cell>
        </row>
        <row r="529">
          <cell r="D529">
            <v>4</v>
          </cell>
          <cell r="F529" t="str">
            <v>Modificación canal de relaves</v>
          </cell>
          <cell r="G529" t="str">
            <v>gl</v>
          </cell>
          <cell r="H529">
            <v>1</v>
          </cell>
          <cell r="N529">
            <v>200000</v>
          </cell>
          <cell r="P529">
            <v>0</v>
          </cell>
          <cell r="Q529">
            <v>0</v>
          </cell>
          <cell r="R529">
            <v>0</v>
          </cell>
          <cell r="S529">
            <v>0</v>
          </cell>
          <cell r="T529">
            <v>200</v>
          </cell>
          <cell r="V529">
            <v>200</v>
          </cell>
        </row>
        <row r="530">
          <cell r="D530" t="str">
            <v>ESTRUCTURAS METALICAS</v>
          </cell>
        </row>
        <row r="531">
          <cell r="D531">
            <v>3</v>
          </cell>
          <cell r="F531" t="str">
            <v>Estructuras metálicas     plataformas</v>
          </cell>
          <cell r="G531" t="str">
            <v>ton</v>
          </cell>
          <cell r="H531">
            <v>63.249999999999993</v>
          </cell>
          <cell r="M531">
            <v>1900</v>
          </cell>
          <cell r="N531">
            <v>870</v>
          </cell>
          <cell r="P531">
            <v>0</v>
          </cell>
          <cell r="Q531">
            <v>0</v>
          </cell>
          <cell r="R531">
            <v>120.17499999999998</v>
          </cell>
          <cell r="S531">
            <v>0</v>
          </cell>
          <cell r="T531">
            <v>55.027499999999989</v>
          </cell>
          <cell r="V531">
            <v>175.20249999999999</v>
          </cell>
        </row>
        <row r="532">
          <cell r="D532" t="str">
            <v>CONSTRUCCIONES VARIAS</v>
          </cell>
        </row>
        <row r="533">
          <cell r="D533">
            <v>4</v>
          </cell>
          <cell r="F533" t="str">
            <v>Construcción salas eléctricas</v>
          </cell>
          <cell r="G533" t="str">
            <v>m2</v>
          </cell>
          <cell r="H533">
            <v>302.39999999999998</v>
          </cell>
          <cell r="N533">
            <v>400</v>
          </cell>
          <cell r="P533">
            <v>0</v>
          </cell>
          <cell r="Q533">
            <v>0</v>
          </cell>
          <cell r="R533">
            <v>0</v>
          </cell>
          <cell r="S533">
            <v>0</v>
          </cell>
          <cell r="T533">
            <v>120.95999999999998</v>
          </cell>
          <cell r="V533">
            <v>120.95999999999998</v>
          </cell>
        </row>
        <row r="534">
          <cell r="D534" t="str">
            <v>MECANICA</v>
          </cell>
        </row>
        <row r="535">
          <cell r="D535">
            <v>5</v>
          </cell>
          <cell r="F535" t="str">
            <v>Bomba de piso vertical tamaño 6" 60HP</v>
          </cell>
          <cell r="G535" t="str">
            <v>un</v>
          </cell>
          <cell r="H535">
            <v>1</v>
          </cell>
          <cell r="L535">
            <v>40614</v>
          </cell>
          <cell r="N535">
            <v>4061</v>
          </cell>
          <cell r="P535">
            <v>0</v>
          </cell>
          <cell r="Q535">
            <v>40.613999999999997</v>
          </cell>
          <cell r="R535">
            <v>0</v>
          </cell>
          <cell r="T535">
            <v>4.0609999999999999</v>
          </cell>
          <cell r="V535">
            <v>44.674999999999997</v>
          </cell>
        </row>
        <row r="536">
          <cell r="D536">
            <v>5</v>
          </cell>
          <cell r="F536" t="str">
            <v>Bomba de piso vertical tamaño 8" 100HP</v>
          </cell>
          <cell r="G536" t="str">
            <v>un</v>
          </cell>
          <cell r="H536">
            <v>1</v>
          </cell>
          <cell r="L536">
            <v>50994</v>
          </cell>
          <cell r="N536">
            <v>5099</v>
          </cell>
          <cell r="P536">
            <v>0</v>
          </cell>
          <cell r="Q536">
            <v>50.994</v>
          </cell>
          <cell r="R536">
            <v>0</v>
          </cell>
          <cell r="T536">
            <v>5.0990000000000002</v>
          </cell>
          <cell r="V536">
            <v>56.093000000000004</v>
          </cell>
        </row>
        <row r="537">
          <cell r="D537">
            <v>5</v>
          </cell>
          <cell r="F537" t="str">
            <v>Cajon muestreador y distribuidor flotacion primaria con dos tapones 200m3</v>
          </cell>
          <cell r="G537" t="str">
            <v>ton</v>
          </cell>
          <cell r="H537">
            <v>30</v>
          </cell>
          <cell r="L537">
            <v>0</v>
          </cell>
          <cell r="M537">
            <v>4300</v>
          </cell>
          <cell r="N537">
            <v>1450</v>
          </cell>
          <cell r="P537">
            <v>0</v>
          </cell>
          <cell r="Q537">
            <v>0</v>
          </cell>
          <cell r="R537">
            <v>129</v>
          </cell>
          <cell r="T537">
            <v>43.5</v>
          </cell>
          <cell r="V537">
            <v>172.5</v>
          </cell>
        </row>
        <row r="538">
          <cell r="D538">
            <v>5</v>
          </cell>
          <cell r="F538" t="str">
            <v>Celda de flotación primaria cap=5650 pie3 250 HP</v>
          </cell>
          <cell r="G538" t="str">
            <v>un</v>
          </cell>
          <cell r="H538">
            <v>27</v>
          </cell>
          <cell r="L538">
            <v>240921</v>
          </cell>
          <cell r="N538">
            <v>24092</v>
          </cell>
          <cell r="P538">
            <v>3252.4335000000001</v>
          </cell>
          <cell r="Q538">
            <v>3252.4335000000001</v>
          </cell>
          <cell r="R538">
            <v>0</v>
          </cell>
          <cell r="T538">
            <v>650.48400000000004</v>
          </cell>
          <cell r="V538">
            <v>7155.3510000000006</v>
          </cell>
        </row>
        <row r="539">
          <cell r="D539">
            <v>5</v>
          </cell>
          <cell r="F539" t="str">
            <v>Grúa portal Biviga 20/8 ton</v>
          </cell>
          <cell r="G539" t="str">
            <v>un</v>
          </cell>
          <cell r="H539">
            <v>1</v>
          </cell>
          <cell r="L539">
            <v>166416</v>
          </cell>
          <cell r="N539">
            <v>16642</v>
          </cell>
          <cell r="P539">
            <v>83.207999999999998</v>
          </cell>
          <cell r="Q539">
            <v>83.207999999999998</v>
          </cell>
          <cell r="R539">
            <v>0</v>
          </cell>
          <cell r="T539">
            <v>16.641999999999999</v>
          </cell>
          <cell r="V539">
            <v>183.05799999999999</v>
          </cell>
        </row>
        <row r="540">
          <cell r="D540" t="str">
            <v>CAÑERIAS</v>
          </cell>
        </row>
        <row r="541">
          <cell r="D541">
            <v>6</v>
          </cell>
          <cell r="F541" t="str">
            <v>Global tuberías válvulas y fittings (se aplica 23% equipos mecànicos)</v>
          </cell>
          <cell r="G541" t="str">
            <v>gl</v>
          </cell>
          <cell r="H541">
            <v>1</v>
          </cell>
          <cell r="N541">
            <v>1750683</v>
          </cell>
          <cell r="P541">
            <v>0</v>
          </cell>
          <cell r="Q541">
            <v>0</v>
          </cell>
          <cell r="R541">
            <v>0</v>
          </cell>
          <cell r="T541">
            <v>1750.683</v>
          </cell>
          <cell r="V541">
            <v>1750.683</v>
          </cell>
        </row>
        <row r="542">
          <cell r="D542" t="str">
            <v>ELECTRICIDAD</v>
          </cell>
        </row>
        <row r="543">
          <cell r="D543">
            <v>7</v>
          </cell>
          <cell r="F543" t="str">
            <v>Global equipos eléctricos (se aplica 14% equipos mecánicos)</v>
          </cell>
          <cell r="G543" t="str">
            <v>gl</v>
          </cell>
          <cell r="H543">
            <v>1</v>
          </cell>
          <cell r="N543">
            <v>1065633</v>
          </cell>
          <cell r="P543">
            <v>0</v>
          </cell>
          <cell r="Q543">
            <v>0</v>
          </cell>
          <cell r="R543">
            <v>0</v>
          </cell>
          <cell r="T543">
            <v>1065.633</v>
          </cell>
          <cell r="V543">
            <v>1065.633</v>
          </cell>
        </row>
        <row r="544">
          <cell r="E544" t="str">
            <v>FLOTACION PRIMARIA</v>
          </cell>
          <cell r="P544">
            <v>3335.6415000000002</v>
          </cell>
          <cell r="Q544">
            <v>3427.2495000000004</v>
          </cell>
          <cell r="R544">
            <v>249.17499999999998</v>
          </cell>
          <cell r="S544">
            <v>0</v>
          </cell>
          <cell r="T544">
            <v>4990.3568999999998</v>
          </cell>
          <cell r="V544">
            <v>12002.422900000003</v>
          </cell>
        </row>
        <row r="548">
          <cell r="D548" t="str">
            <v>EXCAVACIONES Y RELLENOS</v>
          </cell>
        </row>
        <row r="549">
          <cell r="D549">
            <v>1</v>
          </cell>
          <cell r="F549" t="str">
            <v>Excavaciones</v>
          </cell>
          <cell r="G549" t="str">
            <v>m3</v>
          </cell>
          <cell r="H549">
            <v>94.8</v>
          </cell>
          <cell r="N549">
            <v>11</v>
          </cell>
          <cell r="P549">
            <v>0</v>
          </cell>
          <cell r="Q549">
            <v>0</v>
          </cell>
          <cell r="T549">
            <v>1.0427999999999999</v>
          </cell>
          <cell r="V549">
            <v>1.0427999999999999</v>
          </cell>
        </row>
        <row r="550">
          <cell r="D550">
            <v>1</v>
          </cell>
          <cell r="F550" t="str">
            <v>Excavación estructural en terreno duro</v>
          </cell>
          <cell r="G550" t="str">
            <v>m3</v>
          </cell>
          <cell r="H550">
            <v>909.6</v>
          </cell>
          <cell r="N550">
            <v>53</v>
          </cell>
          <cell r="P550">
            <v>0</v>
          </cell>
          <cell r="Q550">
            <v>0</v>
          </cell>
          <cell r="T550">
            <v>48.208800000000004</v>
          </cell>
          <cell r="V550">
            <v>48.208800000000004</v>
          </cell>
        </row>
        <row r="551">
          <cell r="D551" t="str">
            <v>HORMIGONES</v>
          </cell>
        </row>
        <row r="552">
          <cell r="D552">
            <v>2</v>
          </cell>
          <cell r="F552" t="str">
            <v xml:space="preserve">Hormigon armado         </v>
          </cell>
          <cell r="G552" t="str">
            <v>m3</v>
          </cell>
          <cell r="H552">
            <v>2472.5</v>
          </cell>
          <cell r="N552">
            <v>503</v>
          </cell>
          <cell r="P552">
            <v>0</v>
          </cell>
          <cell r="Q552">
            <v>0</v>
          </cell>
          <cell r="T552">
            <v>1243.6675</v>
          </cell>
          <cell r="V552">
            <v>1243.6675</v>
          </cell>
        </row>
        <row r="553">
          <cell r="D553" t="str">
            <v>ESTRUCTURAS METALICAS</v>
          </cell>
        </row>
        <row r="554">
          <cell r="D554">
            <v>3</v>
          </cell>
          <cell r="F554" t="str">
            <v xml:space="preserve">Estructuras metálicas </v>
          </cell>
          <cell r="G554" t="str">
            <v>ton</v>
          </cell>
          <cell r="H554">
            <v>570.4</v>
          </cell>
          <cell r="M554">
            <v>1900</v>
          </cell>
          <cell r="N554">
            <v>870</v>
          </cell>
          <cell r="P554">
            <v>0</v>
          </cell>
          <cell r="Q554">
            <v>0</v>
          </cell>
          <cell r="R554">
            <v>1083.76</v>
          </cell>
          <cell r="T554">
            <v>496.24799999999999</v>
          </cell>
          <cell r="V554">
            <v>1580.008</v>
          </cell>
        </row>
        <row r="555">
          <cell r="D555" t="str">
            <v>MECANICA</v>
          </cell>
        </row>
        <row r="556">
          <cell r="D556">
            <v>5</v>
          </cell>
          <cell r="F556" t="str">
            <v>Celda de flotación de barrido cap=4.500 pie 3 200 HP</v>
          </cell>
          <cell r="G556" t="str">
            <v>un</v>
          </cell>
          <cell r="H556">
            <v>4</v>
          </cell>
          <cell r="L556">
            <v>209376</v>
          </cell>
          <cell r="N556">
            <v>20938</v>
          </cell>
          <cell r="P556">
            <v>418.75200000000001</v>
          </cell>
          <cell r="Q556">
            <v>418.75200000000001</v>
          </cell>
          <cell r="R556">
            <v>0</v>
          </cell>
          <cell r="T556">
            <v>83.751999999999995</v>
          </cell>
          <cell r="V556">
            <v>921.25599999999997</v>
          </cell>
        </row>
        <row r="557">
          <cell r="D557" t="str">
            <v>CAÑERIAS</v>
          </cell>
        </row>
        <row r="558">
          <cell r="D558">
            <v>6</v>
          </cell>
          <cell r="F558" t="str">
            <v>Global tuberías válvulas y fittings (se aplica 23% equipos mecànicos)</v>
          </cell>
          <cell r="G558" t="str">
            <v>gl</v>
          </cell>
          <cell r="H558">
            <v>1</v>
          </cell>
          <cell r="N558">
            <v>211892</v>
          </cell>
          <cell r="P558">
            <v>0</v>
          </cell>
          <cell r="Q558">
            <v>0</v>
          </cell>
          <cell r="R558">
            <v>0</v>
          </cell>
          <cell r="T558">
            <v>211.892</v>
          </cell>
          <cell r="V558">
            <v>211.892</v>
          </cell>
        </row>
        <row r="559">
          <cell r="D559" t="str">
            <v>ELECTRICIDAD</v>
          </cell>
        </row>
        <row r="560">
          <cell r="D560">
            <v>7</v>
          </cell>
          <cell r="F560" t="str">
            <v>Global equipos eléctricos (se aplica 14% equipos mecánicos)</v>
          </cell>
          <cell r="G560" t="str">
            <v>gl</v>
          </cell>
          <cell r="H560">
            <v>1</v>
          </cell>
          <cell r="N560">
            <v>128978</v>
          </cell>
          <cell r="P560">
            <v>0</v>
          </cell>
          <cell r="Q560">
            <v>0</v>
          </cell>
          <cell r="R560">
            <v>0</v>
          </cell>
          <cell r="T560">
            <v>128.97800000000001</v>
          </cell>
          <cell r="V560">
            <v>128.97800000000001</v>
          </cell>
        </row>
        <row r="561">
          <cell r="E561" t="str">
            <v>FLOTACION DE BARRIDO</v>
          </cell>
          <cell r="P561">
            <v>418.75200000000001</v>
          </cell>
          <cell r="Q561">
            <v>418.75200000000001</v>
          </cell>
          <cell r="R561">
            <v>1083.76</v>
          </cell>
          <cell r="S561">
            <v>0</v>
          </cell>
          <cell r="T561">
            <v>2213.7891</v>
          </cell>
          <cell r="V561">
            <v>4135.0530999999992</v>
          </cell>
        </row>
        <row r="565">
          <cell r="D565" t="str">
            <v>EXCAVACIONES Y RELLENOS</v>
          </cell>
        </row>
        <row r="566">
          <cell r="D566">
            <v>1</v>
          </cell>
          <cell r="F566" t="str">
            <v>Excavaciones</v>
          </cell>
          <cell r="G566" t="str">
            <v>m3</v>
          </cell>
          <cell r="H566">
            <v>278.39999999999998</v>
          </cell>
          <cell r="N566">
            <v>11</v>
          </cell>
          <cell r="P566">
            <v>0</v>
          </cell>
          <cell r="Q566">
            <v>0</v>
          </cell>
          <cell r="T566">
            <v>3.0623999999999998</v>
          </cell>
          <cell r="V566">
            <v>3.0623999999999998</v>
          </cell>
        </row>
        <row r="567">
          <cell r="D567" t="str">
            <v>HORMIGONES</v>
          </cell>
        </row>
        <row r="568">
          <cell r="D568">
            <v>2</v>
          </cell>
          <cell r="F568" t="str">
            <v xml:space="preserve">Hormigon armado   </v>
          </cell>
          <cell r="G568" t="str">
            <v>m3</v>
          </cell>
          <cell r="H568">
            <v>212.74999999999997</v>
          </cell>
          <cell r="N568">
            <v>503</v>
          </cell>
          <cell r="P568">
            <v>0</v>
          </cell>
          <cell r="Q568">
            <v>0</v>
          </cell>
          <cell r="T568">
            <v>107.01324999999999</v>
          </cell>
          <cell r="V568">
            <v>107.01324999999999</v>
          </cell>
        </row>
        <row r="569">
          <cell r="D569" t="str">
            <v>ESTRUCTURAS METALICAS</v>
          </cell>
        </row>
        <row r="570">
          <cell r="D570">
            <v>3</v>
          </cell>
          <cell r="F570" t="str">
            <v xml:space="preserve">Estructuras metálicas  </v>
          </cell>
          <cell r="G570" t="str">
            <v>ton</v>
          </cell>
          <cell r="H570">
            <v>98.899999999999991</v>
          </cell>
          <cell r="M570">
            <v>1900</v>
          </cell>
          <cell r="N570">
            <v>870</v>
          </cell>
          <cell r="P570">
            <v>0</v>
          </cell>
          <cell r="Q570">
            <v>0</v>
          </cell>
          <cell r="R570">
            <v>187.90999999999997</v>
          </cell>
          <cell r="T570">
            <v>86.042999999999992</v>
          </cell>
          <cell r="V570">
            <v>273.95299999999997</v>
          </cell>
        </row>
        <row r="571">
          <cell r="D571" t="str">
            <v>MECANICA</v>
          </cell>
        </row>
        <row r="572">
          <cell r="D572">
            <v>5</v>
          </cell>
          <cell r="F572" t="str">
            <v>Batería de 30 ciclones cónicos tipo D20-LB</v>
          </cell>
          <cell r="G572" t="str">
            <v>un</v>
          </cell>
          <cell r="H572">
            <v>1</v>
          </cell>
          <cell r="L572">
            <v>379936</v>
          </cell>
          <cell r="N572">
            <v>37994</v>
          </cell>
          <cell r="P572">
            <v>379.93599999999998</v>
          </cell>
          <cell r="Q572">
            <v>0</v>
          </cell>
          <cell r="R572">
            <v>0</v>
          </cell>
          <cell r="T572">
            <v>37.994</v>
          </cell>
          <cell r="V572">
            <v>417.92999999999995</v>
          </cell>
        </row>
        <row r="573">
          <cell r="D573">
            <v>5</v>
          </cell>
          <cell r="F573" t="str">
            <v>Bomba alimentacion molino remol. Tipo centrof.horiz.12"x10" 100HP</v>
          </cell>
          <cell r="G573" t="str">
            <v>un</v>
          </cell>
          <cell r="H573">
            <v>1</v>
          </cell>
          <cell r="L573">
            <v>20621</v>
          </cell>
          <cell r="N573">
            <v>2062</v>
          </cell>
          <cell r="P573">
            <v>0</v>
          </cell>
          <cell r="Q573">
            <v>20.620999999999999</v>
          </cell>
          <cell r="R573">
            <v>0</v>
          </cell>
          <cell r="T573">
            <v>2.0619999999999998</v>
          </cell>
          <cell r="V573">
            <v>22.683</v>
          </cell>
        </row>
        <row r="574">
          <cell r="D574">
            <v>5</v>
          </cell>
          <cell r="F574" t="str">
            <v>Bomba alimentacion molino remol. Primaria Tipo centrof.horiz.12"x10" 100HP</v>
          </cell>
          <cell r="G574" t="str">
            <v>un</v>
          </cell>
          <cell r="H574">
            <v>2</v>
          </cell>
          <cell r="L574">
            <v>20621</v>
          </cell>
          <cell r="N574">
            <v>2062</v>
          </cell>
          <cell r="P574">
            <v>0</v>
          </cell>
          <cell r="Q574">
            <v>41.241999999999997</v>
          </cell>
          <cell r="R574">
            <v>0</v>
          </cell>
          <cell r="T574">
            <v>4.1239999999999997</v>
          </cell>
          <cell r="V574">
            <v>45.366</v>
          </cell>
        </row>
        <row r="575">
          <cell r="D575">
            <v>5</v>
          </cell>
          <cell r="F575" t="str">
            <v>Molino de remolienda primaria tipo vertical 1.250 HP</v>
          </cell>
          <cell r="G575" t="str">
            <v>un</v>
          </cell>
          <cell r="H575">
            <v>1</v>
          </cell>
          <cell r="L575">
            <v>1690941</v>
          </cell>
          <cell r="N575">
            <v>169094</v>
          </cell>
          <cell r="P575">
            <v>0</v>
          </cell>
          <cell r="Q575">
            <v>1690.941</v>
          </cell>
          <cell r="R575">
            <v>0</v>
          </cell>
          <cell r="T575">
            <v>169.09399999999999</v>
          </cell>
          <cell r="V575">
            <v>1860.0350000000001</v>
          </cell>
        </row>
        <row r="576">
          <cell r="D576">
            <v>5</v>
          </cell>
          <cell r="F576" t="str">
            <v>Cajón alimentación molino remolienda primaria vol.útil=15 m3</v>
          </cell>
          <cell r="G576" t="str">
            <v>ton</v>
          </cell>
          <cell r="H576">
            <v>5</v>
          </cell>
          <cell r="M576">
            <v>4300</v>
          </cell>
          <cell r="N576">
            <v>1450</v>
          </cell>
          <cell r="P576">
            <v>0</v>
          </cell>
          <cell r="Q576">
            <v>0</v>
          </cell>
          <cell r="R576">
            <v>21.5</v>
          </cell>
          <cell r="T576">
            <v>7.25</v>
          </cell>
          <cell r="V576">
            <v>28.75</v>
          </cell>
        </row>
        <row r="577">
          <cell r="D577">
            <v>5</v>
          </cell>
          <cell r="F577" t="str">
            <v>Cajón distribuidor con dos tapones cap 45m3</v>
          </cell>
          <cell r="G577" t="str">
            <v>ton</v>
          </cell>
          <cell r="H577">
            <v>1</v>
          </cell>
          <cell r="M577">
            <v>4300</v>
          </cell>
          <cell r="N577">
            <v>1450</v>
          </cell>
          <cell r="P577">
            <v>0</v>
          </cell>
          <cell r="Q577">
            <v>0</v>
          </cell>
          <cell r="R577">
            <v>4.3</v>
          </cell>
          <cell r="T577">
            <v>1.45</v>
          </cell>
          <cell r="V577">
            <v>5.75</v>
          </cell>
        </row>
        <row r="578">
          <cell r="D578" t="str">
            <v>CAÑERIAS</v>
          </cell>
        </row>
        <row r="579">
          <cell r="D579">
            <v>6</v>
          </cell>
          <cell r="F579" t="str">
            <v>Global tuberías válvulas y fittings (se aplica 23% equipos mecànicos)</v>
          </cell>
          <cell r="G579" t="str">
            <v>gl</v>
          </cell>
          <cell r="H579">
            <v>1</v>
          </cell>
          <cell r="N579">
            <v>547518</v>
          </cell>
          <cell r="P579">
            <v>0</v>
          </cell>
          <cell r="Q579">
            <v>0</v>
          </cell>
          <cell r="R579">
            <v>0</v>
          </cell>
          <cell r="T579">
            <v>547.51800000000003</v>
          </cell>
          <cell r="V579">
            <v>547.51800000000003</v>
          </cell>
        </row>
        <row r="580">
          <cell r="D580" t="str">
            <v>ELECTRICIDAD</v>
          </cell>
        </row>
        <row r="581">
          <cell r="D581">
            <v>7</v>
          </cell>
          <cell r="F581" t="str">
            <v>Global equipos eléctricos (se aplica 14% equipos mecánicos)</v>
          </cell>
          <cell r="G581" t="str">
            <v>gl</v>
          </cell>
          <cell r="H581">
            <v>1</v>
          </cell>
          <cell r="N581">
            <v>333272</v>
          </cell>
          <cell r="P581">
            <v>0</v>
          </cell>
          <cell r="Q581">
            <v>0</v>
          </cell>
          <cell r="R581">
            <v>0</v>
          </cell>
          <cell r="T581">
            <v>333.27199999999999</v>
          </cell>
          <cell r="V581">
            <v>333.27199999999999</v>
          </cell>
        </row>
        <row r="582">
          <cell r="E582" t="str">
            <v>REMOLIENDA PRIMARIA</v>
          </cell>
          <cell r="P582">
            <v>379.93599999999998</v>
          </cell>
          <cell r="Q582">
            <v>1752.8040000000001</v>
          </cell>
          <cell r="R582">
            <v>213.70999999999998</v>
          </cell>
          <cell r="S582">
            <v>0</v>
          </cell>
          <cell r="T582">
            <v>1298.88265</v>
          </cell>
          <cell r="V582">
            <v>3645.3326499999998</v>
          </cell>
        </row>
        <row r="586">
          <cell r="D586" t="str">
            <v>EXCAVACIONES Y RELLENOS</v>
          </cell>
        </row>
        <row r="587">
          <cell r="D587">
            <v>1</v>
          </cell>
          <cell r="F587" t="str">
            <v>Excavación estructural en terreno duro</v>
          </cell>
          <cell r="G587" t="str">
            <v>m3</v>
          </cell>
          <cell r="H587">
            <v>134.4</v>
          </cell>
          <cell r="N587">
            <v>53</v>
          </cell>
          <cell r="P587">
            <v>0</v>
          </cell>
          <cell r="Q587">
            <v>0</v>
          </cell>
          <cell r="T587">
            <v>7.1232000000000006</v>
          </cell>
          <cell r="V587">
            <v>7.1232000000000006</v>
          </cell>
        </row>
        <row r="588">
          <cell r="D588" t="str">
            <v>HORMIGONES</v>
          </cell>
        </row>
        <row r="589">
          <cell r="D589">
            <v>2</v>
          </cell>
          <cell r="F589" t="str">
            <v xml:space="preserve">Hormigon armado   </v>
          </cell>
          <cell r="G589" t="str">
            <v>m3</v>
          </cell>
          <cell r="H589">
            <v>261.04999999999995</v>
          </cell>
          <cell r="N589">
            <v>503</v>
          </cell>
          <cell r="P589">
            <v>0</v>
          </cell>
          <cell r="Q589">
            <v>0</v>
          </cell>
          <cell r="T589">
            <v>131.30814999999996</v>
          </cell>
          <cell r="V589">
            <v>131.30814999999996</v>
          </cell>
        </row>
        <row r="590">
          <cell r="D590" t="str">
            <v>ESTRUCTURAS METALICAS</v>
          </cell>
        </row>
        <row r="591">
          <cell r="D591">
            <v>3</v>
          </cell>
          <cell r="F591" t="str">
            <v xml:space="preserve">Estructuras metálicas  </v>
          </cell>
          <cell r="G591" t="str">
            <v>ton</v>
          </cell>
          <cell r="H591">
            <v>78.199999999999989</v>
          </cell>
          <cell r="M591">
            <v>1900</v>
          </cell>
          <cell r="N591">
            <v>870</v>
          </cell>
          <cell r="P591">
            <v>0</v>
          </cell>
          <cell r="Q591">
            <v>0</v>
          </cell>
          <cell r="R591">
            <v>148.57999999999998</v>
          </cell>
          <cell r="T591">
            <v>68.033999999999992</v>
          </cell>
          <cell r="V591">
            <v>216.61399999999998</v>
          </cell>
        </row>
        <row r="592">
          <cell r="D592" t="str">
            <v>MECANICA</v>
          </cell>
        </row>
        <row r="593">
          <cell r="D593">
            <v>5</v>
          </cell>
          <cell r="F593" t="str">
            <v>Cajón distrib.flotación 1ra. limpieza de 12 salidas con tapones</v>
          </cell>
          <cell r="G593" t="str">
            <v>ton</v>
          </cell>
          <cell r="H593">
            <v>1</v>
          </cell>
          <cell r="M593">
            <v>4300</v>
          </cell>
          <cell r="N593">
            <v>1450</v>
          </cell>
          <cell r="P593">
            <v>0</v>
          </cell>
          <cell r="Q593">
            <v>0</v>
          </cell>
          <cell r="R593">
            <v>4.3</v>
          </cell>
          <cell r="T593">
            <v>1.45</v>
          </cell>
          <cell r="V593">
            <v>5.75</v>
          </cell>
        </row>
        <row r="594">
          <cell r="D594">
            <v>5</v>
          </cell>
          <cell r="F594" t="str">
            <v>celda columna de flotación 1ra limpieza 4m diámetro x 14 m alto</v>
          </cell>
          <cell r="G594" t="str">
            <v>un</v>
          </cell>
          <cell r="H594">
            <v>3</v>
          </cell>
          <cell r="L594">
            <v>188850</v>
          </cell>
          <cell r="N594">
            <v>18885</v>
          </cell>
          <cell r="P594">
            <v>283.27499999999998</v>
          </cell>
          <cell r="Q594">
            <v>283.27499999999998</v>
          </cell>
          <cell r="R594">
            <v>0</v>
          </cell>
          <cell r="T594">
            <v>56.655000000000001</v>
          </cell>
          <cell r="V594">
            <v>623.20499999999993</v>
          </cell>
        </row>
        <row r="595">
          <cell r="D595">
            <v>5</v>
          </cell>
          <cell r="F595" t="str">
            <v>Compresor de aire celdas de columna</v>
          </cell>
          <cell r="G595" t="str">
            <v>un</v>
          </cell>
          <cell r="H595">
            <v>1</v>
          </cell>
          <cell r="L595">
            <v>212289</v>
          </cell>
          <cell r="N595">
            <v>21229</v>
          </cell>
          <cell r="P595">
            <v>0</v>
          </cell>
          <cell r="Q595">
            <v>212.28899999999999</v>
          </cell>
          <cell r="R595">
            <v>0</v>
          </cell>
          <cell r="T595">
            <v>21.228999999999999</v>
          </cell>
          <cell r="V595">
            <v>233.51799999999997</v>
          </cell>
        </row>
        <row r="596">
          <cell r="D596" t="str">
            <v>CAÑERIAS</v>
          </cell>
        </row>
        <row r="597">
          <cell r="D597">
            <v>6</v>
          </cell>
          <cell r="F597" t="str">
            <v>Global tuberías válvulas y fittings (se aplica 23% equipos mecànicos)</v>
          </cell>
          <cell r="G597" t="str">
            <v>gl</v>
          </cell>
          <cell r="H597">
            <v>1</v>
          </cell>
          <cell r="N597">
            <v>198369</v>
          </cell>
          <cell r="P597">
            <v>0</v>
          </cell>
          <cell r="Q597">
            <v>0</v>
          </cell>
          <cell r="R597">
            <v>0</v>
          </cell>
          <cell r="T597">
            <v>198.369</v>
          </cell>
          <cell r="V597">
            <v>198.369</v>
          </cell>
        </row>
        <row r="598">
          <cell r="D598" t="str">
            <v>ELECTRICIDAD</v>
          </cell>
        </row>
        <row r="599">
          <cell r="D599">
            <v>7</v>
          </cell>
          <cell r="F599" t="str">
            <v>Global equipos eléctricos (se aplica 14% equipos mecánicos)</v>
          </cell>
          <cell r="G599" t="str">
            <v>gl</v>
          </cell>
          <cell r="H599">
            <v>1</v>
          </cell>
          <cell r="N599">
            <v>120746</v>
          </cell>
          <cell r="P599">
            <v>0</v>
          </cell>
          <cell r="Q599">
            <v>0</v>
          </cell>
          <cell r="R599">
            <v>0</v>
          </cell>
          <cell r="T599">
            <v>120.746</v>
          </cell>
          <cell r="V599">
            <v>120.746</v>
          </cell>
        </row>
        <row r="600">
          <cell r="E600" t="str">
            <v>FLOTACION PRIMERA LIMPIEZA</v>
          </cell>
          <cell r="P600">
            <v>283.27499999999998</v>
          </cell>
          <cell r="Q600">
            <v>495.56399999999996</v>
          </cell>
          <cell r="R600">
            <v>152.88</v>
          </cell>
          <cell r="S600">
            <v>0</v>
          </cell>
          <cell r="T600">
            <v>604.9143499999999</v>
          </cell>
          <cell r="V600">
            <v>1536.6333499999998</v>
          </cell>
        </row>
        <row r="604">
          <cell r="D604" t="str">
            <v>EXCAVACIONES Y RELLENOS</v>
          </cell>
        </row>
        <row r="605">
          <cell r="D605">
            <v>1</v>
          </cell>
          <cell r="F605" t="str">
            <v>Excavación estructural en terreno duro</v>
          </cell>
          <cell r="G605" t="str">
            <v>m3</v>
          </cell>
          <cell r="H605">
            <v>104.39999999999999</v>
          </cell>
          <cell r="N605">
            <v>53</v>
          </cell>
          <cell r="P605">
            <v>0</v>
          </cell>
          <cell r="Q605">
            <v>0</v>
          </cell>
          <cell r="T605">
            <v>5.5331999999999999</v>
          </cell>
          <cell r="V605">
            <v>5.5331999999999999</v>
          </cell>
        </row>
        <row r="606">
          <cell r="D606" t="str">
            <v>HORMIGONES</v>
          </cell>
          <cell r="R606">
            <v>51.6</v>
          </cell>
        </row>
        <row r="607">
          <cell r="D607">
            <v>2</v>
          </cell>
          <cell r="F607" t="str">
            <v xml:space="preserve">Hormigon armado   </v>
          </cell>
          <cell r="G607" t="str">
            <v>m3</v>
          </cell>
          <cell r="H607">
            <v>186.29999999999998</v>
          </cell>
          <cell r="N607">
            <v>503</v>
          </cell>
          <cell r="P607">
            <v>0</v>
          </cell>
          <cell r="Q607">
            <v>0</v>
          </cell>
          <cell r="T607">
            <v>93.7089</v>
          </cell>
          <cell r="V607">
            <v>93.7089</v>
          </cell>
        </row>
        <row r="608">
          <cell r="D608" t="str">
            <v>ESTRUCTURAS METALICAS</v>
          </cell>
        </row>
        <row r="609">
          <cell r="D609">
            <v>3</v>
          </cell>
          <cell r="F609" t="str">
            <v xml:space="preserve">Estructuras metálicas  </v>
          </cell>
          <cell r="G609" t="str">
            <v>ton</v>
          </cell>
          <cell r="H609">
            <v>51.749999999999993</v>
          </cell>
          <cell r="M609">
            <v>1900</v>
          </cell>
          <cell r="N609">
            <v>870</v>
          </cell>
          <cell r="P609">
            <v>0</v>
          </cell>
          <cell r="Q609">
            <v>0</v>
          </cell>
          <cell r="R609">
            <v>98.324999999999989</v>
          </cell>
          <cell r="T609">
            <v>45.022499999999994</v>
          </cell>
          <cell r="V609">
            <v>143.34749999999997</v>
          </cell>
        </row>
        <row r="610">
          <cell r="D610" t="str">
            <v>MECANICA</v>
          </cell>
        </row>
        <row r="611">
          <cell r="D611">
            <v>5</v>
          </cell>
          <cell r="F611" t="str">
            <v>Repotenciamiento Bba alimentación flotación 2da limpieza a motor 450HP</v>
          </cell>
          <cell r="G611" t="str">
            <v>un</v>
          </cell>
          <cell r="H611">
            <v>1</v>
          </cell>
          <cell r="L611">
            <v>27659</v>
          </cell>
          <cell r="N611">
            <v>2766</v>
          </cell>
          <cell r="P611">
            <v>0</v>
          </cell>
          <cell r="Q611">
            <v>27.658999999999999</v>
          </cell>
          <cell r="R611">
            <v>0</v>
          </cell>
          <cell r="T611">
            <v>2.766</v>
          </cell>
          <cell r="V611">
            <v>30.424999999999997</v>
          </cell>
        </row>
        <row r="612">
          <cell r="D612" t="str">
            <v>CAÑERIAS</v>
          </cell>
        </row>
        <row r="613">
          <cell r="D613">
            <v>6</v>
          </cell>
          <cell r="F613" t="str">
            <v>Global tuberías válvulas y fittings (se aplica 23% equipos mecànicos)</v>
          </cell>
          <cell r="G613" t="str">
            <v>gl</v>
          </cell>
          <cell r="H613">
            <v>1</v>
          </cell>
          <cell r="N613">
            <v>6998</v>
          </cell>
          <cell r="P613">
            <v>0</v>
          </cell>
          <cell r="Q613">
            <v>0</v>
          </cell>
          <cell r="R613">
            <v>0</v>
          </cell>
          <cell r="T613">
            <v>6.9980000000000002</v>
          </cell>
          <cell r="V613">
            <v>6.9980000000000002</v>
          </cell>
        </row>
        <row r="614">
          <cell r="D614" t="str">
            <v>ELECTRICIDAD</v>
          </cell>
        </row>
        <row r="615">
          <cell r="D615">
            <v>7</v>
          </cell>
          <cell r="F615" t="str">
            <v>Global equipos eléctricos (se aplica 14% equipos mecánicos)</v>
          </cell>
          <cell r="G615" t="str">
            <v>gl</v>
          </cell>
          <cell r="H615">
            <v>1</v>
          </cell>
          <cell r="N615">
            <v>980</v>
          </cell>
          <cell r="P615">
            <v>0</v>
          </cell>
          <cell r="Q615">
            <v>0</v>
          </cell>
          <cell r="R615">
            <v>0</v>
          </cell>
          <cell r="T615">
            <v>0.98</v>
          </cell>
          <cell r="V615">
            <v>0.98</v>
          </cell>
        </row>
        <row r="616">
          <cell r="E616" t="str">
            <v>REMOLIENDA SECUNDARIA</v>
          </cell>
          <cell r="P616">
            <v>0</v>
          </cell>
          <cell r="Q616">
            <v>27.658999999999999</v>
          </cell>
          <cell r="R616">
            <v>98.324999999999989</v>
          </cell>
          <cell r="S616">
            <v>0</v>
          </cell>
          <cell r="T616">
            <v>155.00859999999994</v>
          </cell>
          <cell r="V616">
            <v>280.99259999999998</v>
          </cell>
        </row>
        <row r="620">
          <cell r="D620" t="str">
            <v>EXCAVACIONES Y RELLENOS</v>
          </cell>
        </row>
        <row r="621">
          <cell r="D621">
            <v>1</v>
          </cell>
          <cell r="F621" t="str">
            <v>Excavaciónes</v>
          </cell>
          <cell r="G621" t="str">
            <v>m3</v>
          </cell>
          <cell r="H621">
            <v>259.2</v>
          </cell>
          <cell r="N621">
            <v>11</v>
          </cell>
          <cell r="P621">
            <v>0</v>
          </cell>
          <cell r="Q621">
            <v>0</v>
          </cell>
          <cell r="T621">
            <v>2.8512</v>
          </cell>
          <cell r="V621">
            <v>2.8512</v>
          </cell>
        </row>
        <row r="622">
          <cell r="D622" t="str">
            <v>HORMIGONES</v>
          </cell>
        </row>
        <row r="623">
          <cell r="D623">
            <v>2</v>
          </cell>
          <cell r="F623" t="str">
            <v xml:space="preserve">Hormigon armado   </v>
          </cell>
          <cell r="G623" t="str">
            <v>m3</v>
          </cell>
          <cell r="H623">
            <v>217.35</v>
          </cell>
          <cell r="N623">
            <v>503</v>
          </cell>
          <cell r="P623">
            <v>0</v>
          </cell>
          <cell r="Q623">
            <v>0</v>
          </cell>
          <cell r="T623">
            <v>109.32705</v>
          </cell>
          <cell r="V623">
            <v>109.32705</v>
          </cell>
        </row>
        <row r="624">
          <cell r="D624" t="str">
            <v>ESTRUCTURAS METALICAS</v>
          </cell>
        </row>
        <row r="625">
          <cell r="D625">
            <v>3</v>
          </cell>
          <cell r="F625" t="str">
            <v xml:space="preserve">Estructuras metálicas  </v>
          </cell>
          <cell r="G625" t="str">
            <v>ton</v>
          </cell>
          <cell r="H625">
            <v>25.299999999999997</v>
          </cell>
          <cell r="M625">
            <v>1900</v>
          </cell>
          <cell r="N625">
            <v>870</v>
          </cell>
          <cell r="P625">
            <v>0</v>
          </cell>
          <cell r="Q625">
            <v>0</v>
          </cell>
          <cell r="R625">
            <v>48.069999999999993</v>
          </cell>
          <cell r="T625">
            <v>22.010999999999996</v>
          </cell>
          <cell r="V625">
            <v>70.080999999999989</v>
          </cell>
        </row>
        <row r="626">
          <cell r="D626" t="str">
            <v>MECANICA</v>
          </cell>
        </row>
        <row r="627">
          <cell r="D627">
            <v>5</v>
          </cell>
          <cell r="F627" t="str">
            <v>Celda columna de flotacion 2da limpieza 4m diámetro x 14 de alto</v>
          </cell>
          <cell r="G627" t="str">
            <v>un</v>
          </cell>
          <cell r="H627">
            <v>1</v>
          </cell>
          <cell r="L627">
            <v>188850</v>
          </cell>
          <cell r="N627">
            <v>18885</v>
          </cell>
          <cell r="P627">
            <v>94.424999999999997</v>
          </cell>
          <cell r="Q627">
            <v>94.424999999999997</v>
          </cell>
          <cell r="R627">
            <v>0</v>
          </cell>
          <cell r="T627">
            <v>18.885000000000002</v>
          </cell>
          <cell r="V627">
            <v>207.73499999999999</v>
          </cell>
        </row>
        <row r="628">
          <cell r="D628" t="str">
            <v>CAÑERIAS</v>
          </cell>
        </row>
        <row r="629">
          <cell r="D629">
            <v>6</v>
          </cell>
          <cell r="F629" t="str">
            <v>Global tuberías válvulas y fittings (se aplica 23% equipos mecànicos)</v>
          </cell>
          <cell r="G629" t="str">
            <v>gl</v>
          </cell>
          <cell r="H629">
            <v>1</v>
          </cell>
          <cell r="N629">
            <v>47779</v>
          </cell>
          <cell r="P629">
            <v>0</v>
          </cell>
          <cell r="Q629">
            <v>0</v>
          </cell>
          <cell r="R629">
            <v>0</v>
          </cell>
          <cell r="T629">
            <v>47.779000000000003</v>
          </cell>
          <cell r="V629">
            <v>47.779000000000003</v>
          </cell>
        </row>
        <row r="630">
          <cell r="D630" t="str">
            <v>ELECTRICIDAD</v>
          </cell>
        </row>
        <row r="631">
          <cell r="D631">
            <v>7</v>
          </cell>
          <cell r="F631" t="str">
            <v>Global equipos eléctricos (se aplica 14% equipos mecánicos)</v>
          </cell>
          <cell r="G631" t="str">
            <v>gl</v>
          </cell>
          <cell r="H631">
            <v>1</v>
          </cell>
          <cell r="N631">
            <v>29083</v>
          </cell>
          <cell r="P631">
            <v>0</v>
          </cell>
          <cell r="Q631">
            <v>0</v>
          </cell>
          <cell r="R631">
            <v>0</v>
          </cell>
          <cell r="T631">
            <v>29.082999999999998</v>
          </cell>
          <cell r="V631">
            <v>29.082999999999998</v>
          </cell>
        </row>
        <row r="632">
          <cell r="E632" t="str">
            <v>FLOTACION SEGUNDA LIMPIEZA</v>
          </cell>
          <cell r="P632">
            <v>94.424999999999997</v>
          </cell>
          <cell r="Q632">
            <v>94.424999999999997</v>
          </cell>
          <cell r="R632">
            <v>48.069999999999993</v>
          </cell>
          <cell r="S632">
            <v>0</v>
          </cell>
          <cell r="T632">
            <v>229.93625</v>
          </cell>
          <cell r="V632">
            <v>466.85624999999993</v>
          </cell>
        </row>
        <row r="633">
          <cell r="E633" t="str">
            <v>FLOTACION</v>
          </cell>
          <cell r="P633">
            <v>4512.0294999999996</v>
          </cell>
          <cell r="Q633">
            <v>6216.4535000000005</v>
          </cell>
          <cell r="R633">
            <v>1845.92</v>
          </cell>
          <cell r="S633">
            <v>0</v>
          </cell>
          <cell r="T633">
            <v>9492.8878499999992</v>
          </cell>
          <cell r="V633">
            <v>22067.290850000005</v>
          </cell>
        </row>
        <row r="638">
          <cell r="D638" t="str">
            <v>EXCAVACIONES Y RELLENOS</v>
          </cell>
        </row>
        <row r="639">
          <cell r="D639">
            <v>1</v>
          </cell>
          <cell r="F639" t="str">
            <v>Excavaciones</v>
          </cell>
          <cell r="G639" t="str">
            <v>m3</v>
          </cell>
          <cell r="H639">
            <v>302.39999999999998</v>
          </cell>
          <cell r="N639">
            <v>11</v>
          </cell>
          <cell r="P639">
            <v>0</v>
          </cell>
          <cell r="Q639">
            <v>0</v>
          </cell>
          <cell r="T639">
            <v>3.3263999999999996</v>
          </cell>
          <cell r="V639">
            <v>3.3263999999999996</v>
          </cell>
        </row>
        <row r="640">
          <cell r="D640" t="str">
            <v>HORMIGONES</v>
          </cell>
        </row>
        <row r="641">
          <cell r="D641">
            <v>2</v>
          </cell>
          <cell r="F641" t="str">
            <v xml:space="preserve">Hormigon armado   </v>
          </cell>
          <cell r="G641" t="str">
            <v>m3</v>
          </cell>
          <cell r="H641">
            <v>151.79999999999998</v>
          </cell>
          <cell r="N641">
            <v>503</v>
          </cell>
          <cell r="P641">
            <v>0</v>
          </cell>
          <cell r="Q641">
            <v>0</v>
          </cell>
          <cell r="T641">
            <v>76.355399999999989</v>
          </cell>
          <cell r="V641">
            <v>76.355399999999989</v>
          </cell>
        </row>
        <row r="642">
          <cell r="D642" t="str">
            <v>CONSTRUCCIONES VARIAS</v>
          </cell>
        </row>
        <row r="643">
          <cell r="D643">
            <v>4</v>
          </cell>
          <cell r="F643" t="str">
            <v>Ampliación salas eléctricas</v>
          </cell>
          <cell r="G643" t="str">
            <v>m2</v>
          </cell>
          <cell r="H643">
            <v>58.8</v>
          </cell>
          <cell r="N643">
            <v>400</v>
          </cell>
          <cell r="T643">
            <v>23.52</v>
          </cell>
          <cell r="V643">
            <v>23.52</v>
          </cell>
        </row>
        <row r="644">
          <cell r="D644" t="str">
            <v>MECANICA</v>
          </cell>
        </row>
        <row r="645">
          <cell r="D645">
            <v>5</v>
          </cell>
          <cell r="F645" t="str">
            <v>Estanque almacenamiento concebtrado Cu-Mo con meca,agitador Vol útil=1.045m3 75HP</v>
          </cell>
          <cell r="G645" t="str">
            <v>ton</v>
          </cell>
          <cell r="H645">
            <v>45</v>
          </cell>
          <cell r="M645">
            <v>4300</v>
          </cell>
          <cell r="N645">
            <v>1450</v>
          </cell>
          <cell r="P645">
            <v>0</v>
          </cell>
          <cell r="Q645">
            <v>0</v>
          </cell>
          <cell r="R645">
            <v>193.5</v>
          </cell>
          <cell r="T645">
            <v>65.25</v>
          </cell>
          <cell r="V645">
            <v>258.75</v>
          </cell>
        </row>
        <row r="646">
          <cell r="D646">
            <v>5</v>
          </cell>
          <cell r="F646" t="str">
            <v>Agitador 75HP estanque concentrado Cu-Mo 1050 m3</v>
          </cell>
          <cell r="G646" t="str">
            <v>un</v>
          </cell>
          <cell r="H646">
            <v>1</v>
          </cell>
          <cell r="L646">
            <v>63200</v>
          </cell>
          <cell r="N646">
            <v>6320</v>
          </cell>
          <cell r="P646">
            <v>0</v>
          </cell>
          <cell r="Q646">
            <v>63.2</v>
          </cell>
          <cell r="R646">
            <v>0</v>
          </cell>
          <cell r="T646">
            <v>6.32</v>
          </cell>
          <cell r="V646">
            <v>69.52000000000001</v>
          </cell>
        </row>
        <row r="647">
          <cell r="D647">
            <v>5</v>
          </cell>
          <cell r="F647" t="str">
            <v>Motor bomba alimentación planta de moly tipo centrífuga horiz.12"x10" 60HP</v>
          </cell>
          <cell r="G647" t="str">
            <v>un</v>
          </cell>
          <cell r="H647">
            <v>2</v>
          </cell>
          <cell r="L647">
            <v>5378</v>
          </cell>
          <cell r="N647">
            <v>538</v>
          </cell>
          <cell r="P647">
            <v>0</v>
          </cell>
          <cell r="Q647">
            <v>10.756</v>
          </cell>
          <cell r="R647">
            <v>0</v>
          </cell>
          <cell r="T647">
            <v>1.0760000000000001</v>
          </cell>
          <cell r="V647">
            <v>11.832000000000001</v>
          </cell>
        </row>
        <row r="648">
          <cell r="D648" t="str">
            <v>CAÑERIAS</v>
          </cell>
        </row>
        <row r="649">
          <cell r="D649">
            <v>6</v>
          </cell>
          <cell r="F649" t="str">
            <v>Global tuberías válvulas y fittings (se aplica 37.6% equipos mecànicos)</v>
          </cell>
          <cell r="G649" t="str">
            <v>gl</v>
          </cell>
          <cell r="H649">
            <v>1</v>
          </cell>
          <cell r="N649">
            <v>127878</v>
          </cell>
          <cell r="P649">
            <v>0</v>
          </cell>
          <cell r="Q649">
            <v>0</v>
          </cell>
          <cell r="R649">
            <v>0</v>
          </cell>
          <cell r="T649">
            <v>127.878</v>
          </cell>
          <cell r="V649">
            <v>127.878</v>
          </cell>
        </row>
        <row r="650">
          <cell r="D650" t="str">
            <v>ELECTRICIDAD</v>
          </cell>
        </row>
        <row r="651">
          <cell r="D651">
            <v>7</v>
          </cell>
          <cell r="F651" t="str">
            <v>Global equipos eléctricos (se aplica 16.2% equipos mecánicos)</v>
          </cell>
          <cell r="G651" t="str">
            <v>gl</v>
          </cell>
          <cell r="H651">
            <v>1</v>
          </cell>
          <cell r="N651">
            <v>55096</v>
          </cell>
          <cell r="P651">
            <v>0</v>
          </cell>
          <cell r="Q651">
            <v>0</v>
          </cell>
          <cell r="R651">
            <v>0</v>
          </cell>
          <cell r="T651">
            <v>55.095999999999997</v>
          </cell>
          <cell r="V651">
            <v>55.095999999999997</v>
          </cell>
        </row>
        <row r="652">
          <cell r="E652" t="str">
            <v>ESPESAJE Y ALMACENAMIENTO DE CONCENTRADO Cu-Mo</v>
          </cell>
          <cell r="P652">
            <v>0</v>
          </cell>
          <cell r="Q652">
            <v>73.956000000000003</v>
          </cell>
          <cell r="R652">
            <v>193.5</v>
          </cell>
          <cell r="S652">
            <v>0</v>
          </cell>
          <cell r="T652">
            <v>358.8218</v>
          </cell>
          <cell r="V652">
            <v>626.27780000000007</v>
          </cell>
        </row>
        <row r="656">
          <cell r="D656" t="str">
            <v>OBRAS CIVILES GENERALES incluidas en área 351</v>
          </cell>
        </row>
        <row r="657">
          <cell r="D657" t="str">
            <v>MECANICA</v>
          </cell>
        </row>
        <row r="658">
          <cell r="D658">
            <v>5</v>
          </cell>
          <cell r="F658" t="str">
            <v>Estanque almacenamiento concebtrado Cu-Mo con meca,agitador V=20m3</v>
          </cell>
          <cell r="G658" t="str">
            <v>ton</v>
          </cell>
          <cell r="H658">
            <v>45</v>
          </cell>
          <cell r="M658">
            <v>4300</v>
          </cell>
          <cell r="N658">
            <v>1450</v>
          </cell>
          <cell r="P658">
            <v>0</v>
          </cell>
          <cell r="Q658">
            <v>0</v>
          </cell>
          <cell r="R658">
            <v>193.5</v>
          </cell>
          <cell r="T658">
            <v>65.25</v>
          </cell>
          <cell r="V658">
            <v>258.75</v>
          </cell>
        </row>
        <row r="659">
          <cell r="D659" t="str">
            <v>CAÑERIAS</v>
          </cell>
        </row>
        <row r="660">
          <cell r="D660">
            <v>6</v>
          </cell>
          <cell r="F660" t="str">
            <v>Global tuberías válvulas y fittings (se aplica 37,6% equipos mecànicos)</v>
          </cell>
          <cell r="G660" t="str">
            <v>gl</v>
          </cell>
          <cell r="H660">
            <v>1</v>
          </cell>
          <cell r="N660">
            <v>97290</v>
          </cell>
          <cell r="P660">
            <v>0</v>
          </cell>
          <cell r="Q660">
            <v>0</v>
          </cell>
          <cell r="R660">
            <v>0</v>
          </cell>
          <cell r="T660">
            <v>97.29</v>
          </cell>
          <cell r="V660">
            <v>97.29</v>
          </cell>
        </row>
        <row r="661">
          <cell r="D661" t="str">
            <v>ELECTRICIDAD</v>
          </cell>
        </row>
        <row r="662">
          <cell r="D662">
            <v>7</v>
          </cell>
          <cell r="F662" t="str">
            <v>Global equipos eléctricos (se aplica 16.2% equipos mecánicos)</v>
          </cell>
          <cell r="G662" t="str">
            <v>gl</v>
          </cell>
          <cell r="H662">
            <v>1</v>
          </cell>
          <cell r="N662">
            <v>41918</v>
          </cell>
          <cell r="P662">
            <v>0</v>
          </cell>
          <cell r="Q662">
            <v>0</v>
          </cell>
          <cell r="R662">
            <v>0</v>
          </cell>
          <cell r="T662">
            <v>41.917999999999999</v>
          </cell>
          <cell r="V662">
            <v>41.917999999999999</v>
          </cell>
        </row>
        <row r="663">
          <cell r="E663" t="str">
            <v>ACONDICIONAMIENTO DE CONCENTRADO Cu-Mo</v>
          </cell>
          <cell r="P663">
            <v>0</v>
          </cell>
          <cell r="Q663">
            <v>0</v>
          </cell>
          <cell r="R663">
            <v>193.5</v>
          </cell>
          <cell r="S663">
            <v>0</v>
          </cell>
          <cell r="T663">
            <v>204.45800000000003</v>
          </cell>
          <cell r="V663">
            <v>397.95800000000003</v>
          </cell>
        </row>
        <row r="667">
          <cell r="D667" t="str">
            <v>OBRAS CIVILES GENERALES incluidas en área 351</v>
          </cell>
        </row>
        <row r="668">
          <cell r="D668" t="str">
            <v>MECANICA</v>
          </cell>
        </row>
        <row r="669">
          <cell r="D669">
            <v>5</v>
          </cell>
          <cell r="F669" t="str">
            <v>Celda de flotación primaria cap=300 pie3 30Hp encapsuladas</v>
          </cell>
          <cell r="G669" t="str">
            <v>un</v>
          </cell>
          <cell r="H669">
            <v>9</v>
          </cell>
          <cell r="L669">
            <v>39185</v>
          </cell>
          <cell r="N669">
            <v>3918</v>
          </cell>
          <cell r="P669">
            <v>176.33250000000001</v>
          </cell>
          <cell r="Q669">
            <v>176.33250000000001</v>
          </cell>
          <cell r="R669">
            <v>0</v>
          </cell>
          <cell r="T669">
            <v>35.262</v>
          </cell>
          <cell r="V669">
            <v>387.92700000000002</v>
          </cell>
        </row>
        <row r="670">
          <cell r="D670">
            <v>5</v>
          </cell>
          <cell r="F670" t="str">
            <v>Repotenciamiento bomba 12"x10" espesador concentrado Cu a motor de 125 HP</v>
          </cell>
          <cell r="G670" t="str">
            <v>un</v>
          </cell>
          <cell r="H670">
            <v>2</v>
          </cell>
          <cell r="L670">
            <v>11272</v>
          </cell>
          <cell r="N670">
            <v>1127</v>
          </cell>
          <cell r="P670">
            <v>0</v>
          </cell>
          <cell r="Q670">
            <v>22.544</v>
          </cell>
          <cell r="R670">
            <v>0</v>
          </cell>
          <cell r="T670">
            <v>2.254</v>
          </cell>
          <cell r="V670">
            <v>24.798000000000002</v>
          </cell>
        </row>
        <row r="671">
          <cell r="D671" t="str">
            <v>CAÑERIAS</v>
          </cell>
        </row>
        <row r="672">
          <cell r="D672">
            <v>6</v>
          </cell>
          <cell r="F672" t="str">
            <v>Global tuberías válvulas y fittings (se aplica 37,6% equipos mecànicos)</v>
          </cell>
          <cell r="G672" t="str">
            <v>gl</v>
          </cell>
          <cell r="H672">
            <v>1</v>
          </cell>
          <cell r="N672">
            <v>155186</v>
          </cell>
          <cell r="P672">
            <v>0</v>
          </cell>
          <cell r="Q672">
            <v>0</v>
          </cell>
          <cell r="R672">
            <v>0</v>
          </cell>
          <cell r="T672">
            <v>155.18600000000001</v>
          </cell>
          <cell r="V672">
            <v>155.18600000000001</v>
          </cell>
        </row>
        <row r="673">
          <cell r="D673" t="str">
            <v>ELECTRICIDAD</v>
          </cell>
        </row>
        <row r="674">
          <cell r="D674">
            <v>7</v>
          </cell>
          <cell r="F674" t="str">
            <v>Global equipos eléctricos (se aplica 16.2% equipos mecánicos)</v>
          </cell>
          <cell r="G674" t="str">
            <v>gl</v>
          </cell>
          <cell r="H674">
            <v>1</v>
          </cell>
          <cell r="N674">
            <v>66862</v>
          </cell>
          <cell r="P674">
            <v>0</v>
          </cell>
          <cell r="Q674">
            <v>0</v>
          </cell>
          <cell r="R674">
            <v>0</v>
          </cell>
          <cell r="T674">
            <v>66.861999999999995</v>
          </cell>
          <cell r="V674">
            <v>66.861999999999995</v>
          </cell>
        </row>
        <row r="675">
          <cell r="E675" t="str">
            <v>FLOTACION PRIMARIA</v>
          </cell>
          <cell r="P675">
            <v>176.33250000000001</v>
          </cell>
          <cell r="Q675">
            <v>198.87650000000002</v>
          </cell>
          <cell r="R675">
            <v>0</v>
          </cell>
          <cell r="S675">
            <v>0</v>
          </cell>
          <cell r="T675">
            <v>259.56399999999996</v>
          </cell>
          <cell r="V675">
            <v>634.77300000000002</v>
          </cell>
        </row>
        <row r="679">
          <cell r="D679" t="str">
            <v>OBRAS CIVILES GENERALES incluidas en área 351</v>
          </cell>
        </row>
        <row r="680">
          <cell r="D680" t="str">
            <v>MECANICA</v>
          </cell>
        </row>
        <row r="681">
          <cell r="D681">
            <v>5</v>
          </cell>
          <cell r="F681" t="str">
            <v>Bomba alimentacion flotación primera limpieza tipo vertical tamaño 10"50HP</v>
          </cell>
          <cell r="G681" t="str">
            <v>un</v>
          </cell>
          <cell r="H681">
            <v>2</v>
          </cell>
          <cell r="L681">
            <v>47770</v>
          </cell>
          <cell r="N681">
            <v>4777</v>
          </cell>
          <cell r="P681">
            <v>0</v>
          </cell>
          <cell r="Q681">
            <v>95.54</v>
          </cell>
          <cell r="R681">
            <v>0</v>
          </cell>
          <cell r="T681">
            <v>9.5540000000000003</v>
          </cell>
          <cell r="V681">
            <v>105.09400000000001</v>
          </cell>
        </row>
        <row r="682">
          <cell r="D682">
            <v>5</v>
          </cell>
          <cell r="F682" t="str">
            <v>Celda flotación 1ra limpieza cap=500 pie3 40Hp</v>
          </cell>
          <cell r="G682" t="str">
            <v>un</v>
          </cell>
          <cell r="H682">
            <v>14</v>
          </cell>
          <cell r="L682">
            <v>44366</v>
          </cell>
          <cell r="N682">
            <v>4437</v>
          </cell>
          <cell r="P682">
            <v>310.56200000000001</v>
          </cell>
          <cell r="Q682">
            <v>310.56200000000001</v>
          </cell>
          <cell r="R682">
            <v>0</v>
          </cell>
          <cell r="T682">
            <v>62.118000000000002</v>
          </cell>
          <cell r="V682">
            <v>683.24200000000008</v>
          </cell>
        </row>
        <row r="683">
          <cell r="D683">
            <v>5</v>
          </cell>
          <cell r="F683" t="str">
            <v>Motor Bba cola 1ra limpieza oa espesador conc.Cu-Mo tipo vertical 6" 50HP</v>
          </cell>
          <cell r="G683" t="str">
            <v>un</v>
          </cell>
          <cell r="H683">
            <v>2</v>
          </cell>
          <cell r="L683">
            <v>14369</v>
          </cell>
          <cell r="N683">
            <v>1437</v>
          </cell>
          <cell r="P683">
            <v>0</v>
          </cell>
          <cell r="Q683">
            <v>28.738</v>
          </cell>
          <cell r="T683">
            <v>2.8740000000000001</v>
          </cell>
          <cell r="V683">
            <v>31.611999999999998</v>
          </cell>
        </row>
        <row r="684">
          <cell r="D684" t="str">
            <v>CAÑERIAS</v>
          </cell>
        </row>
        <row r="685">
          <cell r="D685">
            <v>6</v>
          </cell>
          <cell r="F685" t="str">
            <v>Global tuberías válvulas y fittings (se aplica 37,6% equipos mecànicos)</v>
          </cell>
          <cell r="G685" t="str">
            <v>gl</v>
          </cell>
          <cell r="H685">
            <v>1</v>
          </cell>
          <cell r="N685">
            <v>308298</v>
          </cell>
          <cell r="P685">
            <v>0</v>
          </cell>
          <cell r="Q685">
            <v>0</v>
          </cell>
          <cell r="R685">
            <v>0</v>
          </cell>
          <cell r="T685">
            <v>308.298</v>
          </cell>
          <cell r="V685">
            <v>308.298</v>
          </cell>
        </row>
        <row r="686">
          <cell r="D686" t="str">
            <v>ELECTRICIDAD</v>
          </cell>
        </row>
        <row r="687">
          <cell r="D687">
            <v>7</v>
          </cell>
          <cell r="F687" t="str">
            <v>Global equipos eléctricos (se aplica 16.2% equipos mecánicos)</v>
          </cell>
          <cell r="G687" t="str">
            <v>gl</v>
          </cell>
          <cell r="H687">
            <v>1</v>
          </cell>
          <cell r="N687">
            <v>132831</v>
          </cell>
          <cell r="P687">
            <v>0</v>
          </cell>
          <cell r="Q687">
            <v>0</v>
          </cell>
          <cell r="R687">
            <v>0</v>
          </cell>
          <cell r="T687">
            <v>132.83099999999999</v>
          </cell>
          <cell r="V687">
            <v>132.83099999999999</v>
          </cell>
        </row>
        <row r="688">
          <cell r="E688" t="str">
            <v>FLOTACION PRIMERA LIMPIEZA</v>
          </cell>
          <cell r="P688">
            <v>310.56200000000001</v>
          </cell>
          <cell r="Q688">
            <v>434.84000000000003</v>
          </cell>
          <cell r="R688">
            <v>0</v>
          </cell>
          <cell r="S688">
            <v>0</v>
          </cell>
          <cell r="T688">
            <v>515.67499999999995</v>
          </cell>
          <cell r="V688">
            <v>1261.077</v>
          </cell>
        </row>
        <row r="692">
          <cell r="D692" t="str">
            <v>OBRAS CIVILES GENERALES incluidas en área 351</v>
          </cell>
        </row>
        <row r="693">
          <cell r="D693" t="str">
            <v>MECANICA</v>
          </cell>
        </row>
        <row r="694">
          <cell r="D694">
            <v>5</v>
          </cell>
          <cell r="F694" t="str">
            <v>Cajon alimentación espesador cap=5m3</v>
          </cell>
          <cell r="G694" t="str">
            <v>ton</v>
          </cell>
          <cell r="H694">
            <v>4</v>
          </cell>
          <cell r="M694">
            <v>4300</v>
          </cell>
          <cell r="N694">
            <v>1450</v>
          </cell>
          <cell r="P694">
            <v>0</v>
          </cell>
          <cell r="Q694">
            <v>0</v>
          </cell>
          <cell r="R694">
            <v>17.2</v>
          </cell>
          <cell r="T694">
            <v>5.8</v>
          </cell>
          <cell r="V694">
            <v>23</v>
          </cell>
        </row>
        <row r="695">
          <cell r="D695">
            <v>5</v>
          </cell>
          <cell r="F695" t="str">
            <v>Cajón colector rebase espesador limpieza final cap=6 m3</v>
          </cell>
          <cell r="G695" t="str">
            <v>ton</v>
          </cell>
          <cell r="H695">
            <v>4</v>
          </cell>
          <cell r="M695">
            <v>4300</v>
          </cell>
          <cell r="N695">
            <v>1450</v>
          </cell>
          <cell r="P695">
            <v>0</v>
          </cell>
          <cell r="R695">
            <v>17.2</v>
          </cell>
          <cell r="T695">
            <v>5.8</v>
          </cell>
          <cell r="V695">
            <v>23</v>
          </cell>
        </row>
        <row r="696">
          <cell r="D696">
            <v>5</v>
          </cell>
          <cell r="F696" t="str">
            <v>Motor Bba cola descarga espesador tipo centrífuga horizontal 3"x2" 20HP</v>
          </cell>
          <cell r="G696" t="str">
            <v>un</v>
          </cell>
          <cell r="H696">
            <v>2</v>
          </cell>
          <cell r="L696">
            <v>2885</v>
          </cell>
          <cell r="N696">
            <v>289</v>
          </cell>
          <cell r="P696">
            <v>0</v>
          </cell>
          <cell r="Q696">
            <v>5.77</v>
          </cell>
          <cell r="R696">
            <v>0</v>
          </cell>
          <cell r="T696">
            <v>0.57799999999999996</v>
          </cell>
          <cell r="V696">
            <v>6.3479999999999999</v>
          </cell>
        </row>
        <row r="697">
          <cell r="D697" t="str">
            <v>CAÑERIAS</v>
          </cell>
        </row>
        <row r="698">
          <cell r="D698">
            <v>6</v>
          </cell>
          <cell r="F698" t="str">
            <v>Global tuberías válvulas y fittings (se aplica 37,6% equipos mecànicos)</v>
          </cell>
          <cell r="G698" t="str">
            <v>gl</v>
          </cell>
          <cell r="H698">
            <v>1</v>
          </cell>
          <cell r="N698">
            <v>20691</v>
          </cell>
          <cell r="P698">
            <v>0</v>
          </cell>
          <cell r="Q698">
            <v>0</v>
          </cell>
          <cell r="R698">
            <v>0</v>
          </cell>
          <cell r="T698">
            <v>20.690999999999999</v>
          </cell>
          <cell r="V698">
            <v>20.690999999999999</v>
          </cell>
        </row>
        <row r="699">
          <cell r="D699" t="str">
            <v>ELECTRICIDAD</v>
          </cell>
        </row>
        <row r="700">
          <cell r="D700">
            <v>7</v>
          </cell>
          <cell r="F700" t="str">
            <v>Global equipos eléctricos (se aplica 16.2% equipos mecánicos)</v>
          </cell>
          <cell r="G700" t="str">
            <v>gl</v>
          </cell>
          <cell r="H700">
            <v>1</v>
          </cell>
          <cell r="N700">
            <v>8915</v>
          </cell>
          <cell r="P700">
            <v>0</v>
          </cell>
          <cell r="Q700">
            <v>0</v>
          </cell>
          <cell r="R700">
            <v>0</v>
          </cell>
          <cell r="T700">
            <v>8.9149999999999991</v>
          </cell>
          <cell r="V700">
            <v>8.9149999999999991</v>
          </cell>
        </row>
        <row r="701">
          <cell r="E701" t="str">
            <v>ESPESAJE REMOLIENDA</v>
          </cell>
          <cell r="P701">
            <v>0</v>
          </cell>
          <cell r="Q701">
            <v>5.77</v>
          </cell>
          <cell r="R701">
            <v>34.4</v>
          </cell>
          <cell r="S701">
            <v>0</v>
          </cell>
          <cell r="T701">
            <v>41.783999999999999</v>
          </cell>
          <cell r="V701">
            <v>81.954000000000008</v>
          </cell>
        </row>
        <row r="705">
          <cell r="D705" t="str">
            <v>OBRAS CIVILES GENERALES incluidas en área 351</v>
          </cell>
        </row>
        <row r="706">
          <cell r="D706" t="str">
            <v>MECANICA</v>
          </cell>
        </row>
        <row r="707">
          <cell r="D707">
            <v>5</v>
          </cell>
          <cell r="F707" t="str">
            <v>Bomba desc.espes.concentr.Moly tipo centrif.horizontal:1.5"x1" 5HP</v>
          </cell>
          <cell r="G707" t="str">
            <v>un</v>
          </cell>
          <cell r="H707">
            <v>2</v>
          </cell>
          <cell r="L707">
            <v>3713</v>
          </cell>
          <cell r="N707">
            <v>371</v>
          </cell>
          <cell r="P707">
            <v>0</v>
          </cell>
          <cell r="Q707">
            <v>7.4260000000000002</v>
          </cell>
          <cell r="R707">
            <v>0</v>
          </cell>
          <cell r="T707">
            <v>0.74199999999999999</v>
          </cell>
          <cell r="V707">
            <v>8.1679999999999993</v>
          </cell>
        </row>
        <row r="708">
          <cell r="D708">
            <v>5</v>
          </cell>
          <cell r="F708" t="str">
            <v>Motor bomba alimentación 3ra limpieza tipo vertical tamaño 2 1/2" 25HP</v>
          </cell>
          <cell r="G708" t="str">
            <v>un</v>
          </cell>
          <cell r="H708">
            <v>2</v>
          </cell>
          <cell r="L708">
            <v>24018</v>
          </cell>
          <cell r="N708">
            <v>2402</v>
          </cell>
          <cell r="P708">
            <v>0</v>
          </cell>
          <cell r="Q708">
            <v>48.036000000000001</v>
          </cell>
          <cell r="R708">
            <v>0</v>
          </cell>
          <cell r="T708">
            <v>4.8040000000000003</v>
          </cell>
          <cell r="V708">
            <v>52.84</v>
          </cell>
        </row>
        <row r="709">
          <cell r="D709">
            <v>5</v>
          </cell>
          <cell r="F709" t="str">
            <v>Motor Bba cola 3ra y 4a limpieza oa espesador limp.final tipo centrif.horiz 4"x3" 15HP</v>
          </cell>
          <cell r="G709" t="str">
            <v>un</v>
          </cell>
          <cell r="H709">
            <v>2</v>
          </cell>
          <cell r="L709">
            <v>2428</v>
          </cell>
          <cell r="N709">
            <v>243</v>
          </cell>
          <cell r="P709">
            <v>0</v>
          </cell>
          <cell r="Q709">
            <v>4.8559999999999999</v>
          </cell>
          <cell r="T709">
            <v>0.48599999999999999</v>
          </cell>
          <cell r="V709">
            <v>5.3419999999999996</v>
          </cell>
        </row>
        <row r="710">
          <cell r="D710">
            <v>5</v>
          </cell>
          <cell r="F710" t="str">
            <v>Motor Bba cola 2da limpieza oa tipo centrif.horiz 6"x4" 40HP</v>
          </cell>
          <cell r="G710" t="str">
            <v>un</v>
          </cell>
          <cell r="H710">
            <v>2</v>
          </cell>
          <cell r="L710">
            <v>4373</v>
          </cell>
          <cell r="N710">
            <v>437</v>
          </cell>
          <cell r="P710">
            <v>0</v>
          </cell>
          <cell r="Q710">
            <v>8.7460000000000004</v>
          </cell>
          <cell r="T710">
            <v>0.874</v>
          </cell>
          <cell r="V710">
            <v>9.620000000000001</v>
          </cell>
        </row>
        <row r="711">
          <cell r="D711">
            <v>5</v>
          </cell>
          <cell r="F711" t="str">
            <v>Celda de flotación 2da limpieza cap=300 pie3 30HP</v>
          </cell>
          <cell r="G711" t="str">
            <v>un</v>
          </cell>
          <cell r="H711">
            <v>7</v>
          </cell>
          <cell r="L711">
            <v>32654</v>
          </cell>
          <cell r="N711">
            <v>3265</v>
          </cell>
          <cell r="P711">
            <v>114.289</v>
          </cell>
          <cell r="Q711">
            <v>114.289</v>
          </cell>
          <cell r="T711">
            <v>22.855</v>
          </cell>
          <cell r="V711">
            <v>251.43299999999999</v>
          </cell>
        </row>
        <row r="712">
          <cell r="D712">
            <v>5</v>
          </cell>
          <cell r="F712" t="str">
            <v>Espesador de concentrado Moly 75 pie diámetro 6.5 HP</v>
          </cell>
          <cell r="G712" t="str">
            <v>un</v>
          </cell>
          <cell r="H712">
            <v>1</v>
          </cell>
          <cell r="L712">
            <v>146410</v>
          </cell>
          <cell r="N712">
            <v>14641</v>
          </cell>
          <cell r="P712">
            <v>73.204999999999998</v>
          </cell>
          <cell r="Q712">
            <v>73.204999999999998</v>
          </cell>
          <cell r="T712">
            <v>14.641</v>
          </cell>
          <cell r="V712">
            <v>161.05099999999999</v>
          </cell>
        </row>
        <row r="713">
          <cell r="D713" t="str">
            <v>CAÑERIAS</v>
          </cell>
        </row>
        <row r="714">
          <cell r="D714">
            <v>6</v>
          </cell>
          <cell r="F714" t="str">
            <v>Global tuberías válvulas y fittings (se aplica 37,6% equipos mecànicos)</v>
          </cell>
          <cell r="G714" t="str">
            <v>gl</v>
          </cell>
          <cell r="H714">
            <v>1</v>
          </cell>
          <cell r="N714">
            <v>183662</v>
          </cell>
          <cell r="P714">
            <v>0</v>
          </cell>
          <cell r="Q714">
            <v>0</v>
          </cell>
          <cell r="R714">
            <v>0</v>
          </cell>
          <cell r="T714">
            <v>183.66200000000001</v>
          </cell>
          <cell r="V714">
            <v>183.66200000000001</v>
          </cell>
        </row>
        <row r="715">
          <cell r="D715" t="str">
            <v>ELECTRICIDAD</v>
          </cell>
        </row>
        <row r="716">
          <cell r="D716">
            <v>7</v>
          </cell>
          <cell r="F716" t="str">
            <v>Global equipos eléctricos (se aplica 16.2% equipos mecánicos)</v>
          </cell>
          <cell r="G716" t="str">
            <v>gl</v>
          </cell>
          <cell r="H716">
            <v>1</v>
          </cell>
          <cell r="N716">
            <v>79131</v>
          </cell>
          <cell r="P716">
            <v>0</v>
          </cell>
          <cell r="Q716">
            <v>0</v>
          </cell>
          <cell r="R716">
            <v>0</v>
          </cell>
          <cell r="T716">
            <v>79.131</v>
          </cell>
          <cell r="V716">
            <v>79.131</v>
          </cell>
        </row>
        <row r="717">
          <cell r="E717" t="str">
            <v>FLOTACION LIMPIEZA FINAL</v>
          </cell>
          <cell r="P717">
            <v>187.494</v>
          </cell>
          <cell r="Q717">
            <v>256.55799999999999</v>
          </cell>
          <cell r="R717">
            <v>0</v>
          </cell>
          <cell r="S717">
            <v>0</v>
          </cell>
          <cell r="T717">
            <v>307.19500000000005</v>
          </cell>
          <cell r="V717">
            <v>751.24699999999996</v>
          </cell>
        </row>
        <row r="721">
          <cell r="D721" t="str">
            <v>EXCAVACIONES Y RELLENOS</v>
          </cell>
        </row>
        <row r="722">
          <cell r="D722">
            <v>1</v>
          </cell>
          <cell r="F722" t="str">
            <v>Excavaciones</v>
          </cell>
          <cell r="G722" t="str">
            <v>m3</v>
          </cell>
          <cell r="H722">
            <v>76.8</v>
          </cell>
          <cell r="N722">
            <v>11</v>
          </cell>
          <cell r="P722">
            <v>0</v>
          </cell>
          <cell r="Q722">
            <v>0</v>
          </cell>
          <cell r="T722">
            <v>0.8448</v>
          </cell>
          <cell r="V722">
            <v>0.8448</v>
          </cell>
        </row>
        <row r="723">
          <cell r="D723" t="str">
            <v>HORMIGONES</v>
          </cell>
        </row>
        <row r="724">
          <cell r="D724">
            <v>2</v>
          </cell>
          <cell r="F724" t="str">
            <v xml:space="preserve">Hormigon armado   </v>
          </cell>
          <cell r="G724" t="str">
            <v>m3</v>
          </cell>
          <cell r="H724">
            <v>143.75</v>
          </cell>
          <cell r="N724">
            <v>503</v>
          </cell>
          <cell r="P724">
            <v>0</v>
          </cell>
          <cell r="Q724">
            <v>0</v>
          </cell>
          <cell r="T724">
            <v>72.306250000000006</v>
          </cell>
          <cell r="V724">
            <v>72.306250000000006</v>
          </cell>
        </row>
        <row r="725">
          <cell r="D725" t="str">
            <v>ESTRUCTURAS METALICAS</v>
          </cell>
        </row>
        <row r="726">
          <cell r="D726">
            <v>3</v>
          </cell>
          <cell r="F726" t="str">
            <v xml:space="preserve">Estructuras metálicas  </v>
          </cell>
          <cell r="G726" t="str">
            <v>ton</v>
          </cell>
          <cell r="H726">
            <v>36.799999999999997</v>
          </cell>
          <cell r="M726">
            <v>1900</v>
          </cell>
          <cell r="N726">
            <v>870</v>
          </cell>
          <cell r="P726">
            <v>0</v>
          </cell>
          <cell r="Q726">
            <v>0</v>
          </cell>
          <cell r="R726">
            <v>69.92</v>
          </cell>
          <cell r="T726">
            <v>32.015999999999998</v>
          </cell>
          <cell r="V726">
            <v>101.93600000000001</v>
          </cell>
        </row>
        <row r="727">
          <cell r="D727" t="str">
            <v>MECANICA</v>
          </cell>
        </row>
        <row r="728">
          <cell r="D728">
            <v>5</v>
          </cell>
          <cell r="F728" t="str">
            <v>Se elimina estanque almacenamiento concentrado 30m3</v>
          </cell>
          <cell r="G728" t="str">
            <v>ton</v>
          </cell>
          <cell r="H728">
            <v>7</v>
          </cell>
          <cell r="N728">
            <v>700</v>
          </cell>
          <cell r="P728">
            <v>0</v>
          </cell>
          <cell r="Q728">
            <v>0</v>
          </cell>
          <cell r="R728">
            <v>0</v>
          </cell>
          <cell r="T728">
            <v>4.9000000000000004</v>
          </cell>
          <cell r="V728">
            <v>4.9000000000000004</v>
          </cell>
        </row>
        <row r="729">
          <cell r="D729">
            <v>5</v>
          </cell>
          <cell r="F729" t="str">
            <v>Se incorpora estanque almacenamiento de concentrado 60 m3</v>
          </cell>
          <cell r="G729" t="str">
            <v>ton</v>
          </cell>
          <cell r="H729">
            <v>10</v>
          </cell>
          <cell r="M729">
            <v>4300</v>
          </cell>
          <cell r="N729">
            <v>1450</v>
          </cell>
          <cell r="P729">
            <v>0</v>
          </cell>
          <cell r="Q729">
            <v>0</v>
          </cell>
          <cell r="R729">
            <v>43</v>
          </cell>
          <cell r="T729">
            <v>14.5</v>
          </cell>
          <cell r="V729">
            <v>57.5</v>
          </cell>
        </row>
        <row r="730">
          <cell r="D730">
            <v>5</v>
          </cell>
          <cell r="F730" t="str">
            <v>Se elimina estanque de preparación 30m3</v>
          </cell>
          <cell r="G730" t="str">
            <v>ton</v>
          </cell>
          <cell r="H730">
            <v>7</v>
          </cell>
          <cell r="N730">
            <v>700</v>
          </cell>
          <cell r="P730">
            <v>0</v>
          </cell>
          <cell r="Q730">
            <v>0</v>
          </cell>
          <cell r="R730">
            <v>0</v>
          </cell>
          <cell r="T730">
            <v>4.9000000000000004</v>
          </cell>
          <cell r="V730">
            <v>4.9000000000000004</v>
          </cell>
        </row>
        <row r="731">
          <cell r="D731">
            <v>5</v>
          </cell>
          <cell r="F731" t="str">
            <v>Se incorpora estanque de preparación nuevo de 77 m3</v>
          </cell>
          <cell r="G731" t="str">
            <v>ton</v>
          </cell>
          <cell r="H731">
            <v>12</v>
          </cell>
          <cell r="M731">
            <v>4300</v>
          </cell>
          <cell r="N731">
            <v>1450</v>
          </cell>
          <cell r="R731">
            <v>51.6</v>
          </cell>
          <cell r="T731">
            <v>17.399999999999999</v>
          </cell>
          <cell r="V731">
            <v>69</v>
          </cell>
        </row>
        <row r="732">
          <cell r="D732">
            <v>5</v>
          </cell>
          <cell r="F732" t="str">
            <v>Se elimina estanque almacenamiento  30m3</v>
          </cell>
          <cell r="G732" t="str">
            <v>ton</v>
          </cell>
          <cell r="H732">
            <v>7</v>
          </cell>
          <cell r="N732">
            <v>700</v>
          </cell>
          <cell r="R732">
            <v>0</v>
          </cell>
          <cell r="T732">
            <v>4.9000000000000004</v>
          </cell>
          <cell r="V732">
            <v>4.9000000000000004</v>
          </cell>
        </row>
        <row r="733">
          <cell r="D733">
            <v>5</v>
          </cell>
          <cell r="F733" t="str">
            <v>Se incorpora estanque de almacenamiento nuevo de 77 m3</v>
          </cell>
          <cell r="G733" t="str">
            <v>ton</v>
          </cell>
          <cell r="H733">
            <v>12</v>
          </cell>
          <cell r="M733">
            <v>4300</v>
          </cell>
          <cell r="N733">
            <v>1450</v>
          </cell>
          <cell r="R733">
            <v>51.6</v>
          </cell>
          <cell r="T733">
            <v>17.399999999999999</v>
          </cell>
          <cell r="V733">
            <v>69</v>
          </cell>
        </row>
        <row r="734">
          <cell r="D734">
            <v>5</v>
          </cell>
          <cell r="F734" t="str">
            <v>Se incorpora estanque de pulmón de 77 m3</v>
          </cell>
          <cell r="G734" t="str">
            <v>ton</v>
          </cell>
          <cell r="H734">
            <v>12</v>
          </cell>
          <cell r="M734">
            <v>4300</v>
          </cell>
          <cell r="N734">
            <v>1450</v>
          </cell>
          <cell r="R734">
            <v>51.6</v>
          </cell>
          <cell r="T734">
            <v>17.399999999999999</v>
          </cell>
          <cell r="V734">
            <v>69</v>
          </cell>
        </row>
        <row r="735">
          <cell r="D735">
            <v>5</v>
          </cell>
          <cell r="F735" t="str">
            <v>Se elimina estanque alimentación filtro de presión 30m3</v>
          </cell>
          <cell r="G735" t="str">
            <v>ton</v>
          </cell>
          <cell r="H735">
            <v>7</v>
          </cell>
          <cell r="N735">
            <v>700</v>
          </cell>
          <cell r="R735">
            <v>0</v>
          </cell>
          <cell r="T735">
            <v>4.9000000000000004</v>
          </cell>
          <cell r="V735">
            <v>4.9000000000000004</v>
          </cell>
        </row>
        <row r="736">
          <cell r="D736">
            <v>5</v>
          </cell>
          <cell r="F736" t="str">
            <v>Se incorpora estanque alimentación filtro de presión 77m3</v>
          </cell>
          <cell r="G736" t="str">
            <v>ton</v>
          </cell>
          <cell r="H736">
            <v>12</v>
          </cell>
          <cell r="M736">
            <v>4300</v>
          </cell>
          <cell r="N736">
            <v>1450</v>
          </cell>
          <cell r="R736">
            <v>51.6</v>
          </cell>
          <cell r="T736">
            <v>17.399999999999999</v>
          </cell>
          <cell r="V736">
            <v>69</v>
          </cell>
        </row>
        <row r="737">
          <cell r="D737">
            <v>5</v>
          </cell>
          <cell r="F737" t="str">
            <v>Se elimina estanque alimentación a cementación 7m3</v>
          </cell>
          <cell r="G737" t="str">
            <v>ton</v>
          </cell>
          <cell r="H737">
            <v>4</v>
          </cell>
          <cell r="N737">
            <v>700</v>
          </cell>
          <cell r="R737">
            <v>0</v>
          </cell>
          <cell r="T737">
            <v>2.8</v>
          </cell>
          <cell r="V737">
            <v>2.8</v>
          </cell>
        </row>
        <row r="738">
          <cell r="D738">
            <v>5</v>
          </cell>
          <cell r="F738" t="str">
            <v>Se incorpora estanque alimentación a cementación 18m3</v>
          </cell>
          <cell r="G738" t="str">
            <v>ton</v>
          </cell>
          <cell r="H738">
            <v>6</v>
          </cell>
          <cell r="M738">
            <v>4300</v>
          </cell>
          <cell r="N738">
            <v>1450</v>
          </cell>
          <cell r="R738">
            <v>25.8</v>
          </cell>
          <cell r="T738">
            <v>8.6999999999999993</v>
          </cell>
          <cell r="V738">
            <v>34.5</v>
          </cell>
        </row>
        <row r="739">
          <cell r="D739">
            <v>5</v>
          </cell>
          <cell r="F739" t="str">
            <v>Se incorpora estanque recepción solución férrica de 1.6 m3</v>
          </cell>
          <cell r="G739" t="str">
            <v>ton</v>
          </cell>
          <cell r="H739">
            <v>4</v>
          </cell>
          <cell r="M739">
            <v>4300</v>
          </cell>
          <cell r="N739">
            <v>1450</v>
          </cell>
          <cell r="R739">
            <v>17.2</v>
          </cell>
          <cell r="T739">
            <v>5.8</v>
          </cell>
          <cell r="V739">
            <v>23</v>
          </cell>
        </row>
        <row r="740">
          <cell r="D740">
            <v>5</v>
          </cell>
          <cell r="F740" t="str">
            <v>Se incorpora un segundo estanque  almacenamiento cloración de 25m3</v>
          </cell>
          <cell r="G740" t="str">
            <v>ton</v>
          </cell>
          <cell r="H740">
            <v>6</v>
          </cell>
          <cell r="M740">
            <v>4300</v>
          </cell>
          <cell r="N740">
            <v>1450</v>
          </cell>
          <cell r="R740">
            <v>25.8</v>
          </cell>
          <cell r="T740">
            <v>8.6999999999999993</v>
          </cell>
          <cell r="V740">
            <v>34.5</v>
          </cell>
        </row>
        <row r="741">
          <cell r="D741">
            <v>5</v>
          </cell>
          <cell r="F741" t="str">
            <v>Se incorpora un 3er reactor de lixiviación de 6.1 m3</v>
          </cell>
          <cell r="G741" t="str">
            <v>un</v>
          </cell>
          <cell r="H741">
            <v>1</v>
          </cell>
          <cell r="L741">
            <v>20000</v>
          </cell>
          <cell r="N741">
            <v>2000</v>
          </cell>
          <cell r="P741">
            <v>0</v>
          </cell>
          <cell r="Q741">
            <v>20</v>
          </cell>
          <cell r="R741">
            <v>0</v>
          </cell>
          <cell r="T741">
            <v>2</v>
          </cell>
          <cell r="V741">
            <v>22</v>
          </cell>
        </row>
        <row r="742">
          <cell r="D742">
            <v>5</v>
          </cell>
          <cell r="F742" t="str">
            <v>Se reemplaza filtro de prensa por uno de 4.5 tph</v>
          </cell>
          <cell r="G742" t="str">
            <v>un</v>
          </cell>
          <cell r="H742">
            <v>1</v>
          </cell>
          <cell r="L742">
            <v>20034</v>
          </cell>
          <cell r="N742">
            <v>2003</v>
          </cell>
          <cell r="P742">
            <v>0</v>
          </cell>
          <cell r="Q742">
            <v>20.033999999999999</v>
          </cell>
          <cell r="R742">
            <v>0</v>
          </cell>
          <cell r="T742">
            <v>2.0030000000000001</v>
          </cell>
          <cell r="V742">
            <v>22.036999999999999</v>
          </cell>
        </row>
        <row r="743">
          <cell r="D743">
            <v>5</v>
          </cell>
          <cell r="F743" t="str">
            <v>Aumento de capacidad de 5 a 10 tmph sist.secado transporte y envasado de conc.Mo</v>
          </cell>
          <cell r="G743" t="str">
            <v>un</v>
          </cell>
          <cell r="H743">
            <v>1</v>
          </cell>
          <cell r="L743">
            <v>30000</v>
          </cell>
          <cell r="N743">
            <v>3000</v>
          </cell>
          <cell r="P743">
            <v>0</v>
          </cell>
          <cell r="Q743">
            <v>30</v>
          </cell>
          <cell r="R743">
            <v>0</v>
          </cell>
          <cell r="T743">
            <v>3</v>
          </cell>
          <cell r="V743">
            <v>33</v>
          </cell>
        </row>
        <row r="744">
          <cell r="D744">
            <v>5</v>
          </cell>
          <cell r="F744" t="str">
            <v>Se reemplaza filtro actual de 3.6 tph por uno nuevo de 5.7 tph</v>
          </cell>
          <cell r="G744" t="str">
            <v>un</v>
          </cell>
          <cell r="H744">
            <v>1</v>
          </cell>
          <cell r="L744">
            <v>20000</v>
          </cell>
          <cell r="N744">
            <v>2000</v>
          </cell>
          <cell r="P744">
            <v>0</v>
          </cell>
          <cell r="Q744">
            <v>20</v>
          </cell>
          <cell r="R744">
            <v>0</v>
          </cell>
          <cell r="T744">
            <v>2</v>
          </cell>
          <cell r="V744">
            <v>22</v>
          </cell>
        </row>
        <row r="745">
          <cell r="D745">
            <v>5</v>
          </cell>
          <cell r="F745" t="str">
            <v>se incorpora 2° filtro de arena para solución tipo vessel de 1.0m de diámetro</v>
          </cell>
          <cell r="G745" t="str">
            <v>un</v>
          </cell>
          <cell r="H745">
            <v>1</v>
          </cell>
          <cell r="L745">
            <v>30079</v>
          </cell>
          <cell r="N745">
            <v>3008</v>
          </cell>
          <cell r="P745">
            <v>0</v>
          </cell>
          <cell r="Q745">
            <v>30.079000000000001</v>
          </cell>
          <cell r="R745">
            <v>0</v>
          </cell>
          <cell r="T745">
            <v>3.008</v>
          </cell>
          <cell r="V745">
            <v>33.087000000000003</v>
          </cell>
        </row>
        <row r="746">
          <cell r="E746" t="str">
            <v>PLANTA PLF</v>
          </cell>
          <cell r="P746">
            <v>0</v>
          </cell>
          <cell r="Q746">
            <v>120.113</v>
          </cell>
          <cell r="R746">
            <v>388.12000000000006</v>
          </cell>
          <cell r="S746">
            <v>0</v>
          </cell>
          <cell r="T746">
            <v>246.87805000000006</v>
          </cell>
          <cell r="V746">
            <v>755.11104999999998</v>
          </cell>
        </row>
        <row r="747">
          <cell r="E747" t="str">
            <v>PLANTA MOLIBDENO</v>
          </cell>
          <cell r="P747">
            <v>674.38850000000002</v>
          </cell>
          <cell r="Q747">
            <v>1090.1135000000002</v>
          </cell>
          <cell r="R747">
            <v>809.52</v>
          </cell>
          <cell r="S747">
            <v>0</v>
          </cell>
          <cell r="T747">
            <v>1934.3758500000001</v>
          </cell>
          <cell r="V747">
            <v>4508.3978499999994</v>
          </cell>
        </row>
        <row r="750">
          <cell r="E750" t="str">
            <v>Total: CONCENTRADOR</v>
          </cell>
          <cell r="P750">
            <v>8967.0030000000006</v>
          </cell>
          <cell r="Q750">
            <v>43484.066999999988</v>
          </cell>
          <cell r="R750">
            <v>10004.65</v>
          </cell>
          <cell r="S750">
            <v>12</v>
          </cell>
          <cell r="T750">
            <v>31359.419499999996</v>
          </cell>
          <cell r="V750">
            <v>93827.139500000005</v>
          </cell>
          <cell r="AA750" t="str">
            <v xml:space="preserve"> </v>
          </cell>
        </row>
        <row r="754">
          <cell r="E754" t="str">
            <v>MANEJO DE CONCENTRADOS</v>
          </cell>
        </row>
        <row r="758">
          <cell r="D758" t="str">
            <v>EXCAVACIONES Y RELLENOS</v>
          </cell>
        </row>
        <row r="759">
          <cell r="D759">
            <v>1</v>
          </cell>
          <cell r="F759" t="str">
            <v>Excavaciones</v>
          </cell>
          <cell r="G759" t="str">
            <v>m3</v>
          </cell>
          <cell r="H759">
            <v>300</v>
          </cell>
          <cell r="N759">
            <v>11</v>
          </cell>
          <cell r="P759">
            <v>0</v>
          </cell>
          <cell r="Q759">
            <v>0</v>
          </cell>
          <cell r="T759">
            <v>3.3</v>
          </cell>
          <cell r="V759">
            <v>3.3</v>
          </cell>
        </row>
        <row r="760">
          <cell r="D760" t="str">
            <v>HORMIGONES</v>
          </cell>
        </row>
        <row r="761">
          <cell r="D761">
            <v>2</v>
          </cell>
          <cell r="F761" t="str">
            <v xml:space="preserve">Hormigon armado   </v>
          </cell>
          <cell r="G761" t="str">
            <v>m3</v>
          </cell>
          <cell r="H761">
            <v>114.99999999999999</v>
          </cell>
          <cell r="N761">
            <v>503</v>
          </cell>
          <cell r="P761">
            <v>0</v>
          </cell>
          <cell r="Q761">
            <v>0</v>
          </cell>
          <cell r="T761">
            <v>57.844999999999992</v>
          </cell>
          <cell r="V761">
            <v>57.844999999999992</v>
          </cell>
        </row>
        <row r="762">
          <cell r="D762" t="str">
            <v>MECANICA</v>
          </cell>
        </row>
        <row r="763">
          <cell r="D763">
            <v>5</v>
          </cell>
          <cell r="F763" t="str">
            <v>Bomba descarga espes.concentr.de cobre tipo centrífuga horizontal 6"x4" 40HP</v>
          </cell>
          <cell r="G763" t="str">
            <v>un</v>
          </cell>
          <cell r="H763">
            <v>2</v>
          </cell>
          <cell r="L763">
            <v>12930</v>
          </cell>
          <cell r="N763">
            <v>1293</v>
          </cell>
          <cell r="P763">
            <v>0</v>
          </cell>
          <cell r="Q763">
            <v>25.86</v>
          </cell>
          <cell r="R763">
            <v>0</v>
          </cell>
          <cell r="T763">
            <v>2.5859999999999999</v>
          </cell>
          <cell r="V763">
            <v>28.445999999999998</v>
          </cell>
        </row>
        <row r="764">
          <cell r="D764">
            <v>5</v>
          </cell>
          <cell r="F764" t="str">
            <v>Espesador de concentrado de cobre 175 pies 25 HP</v>
          </cell>
          <cell r="G764" t="str">
            <v>un</v>
          </cell>
          <cell r="H764">
            <v>1</v>
          </cell>
          <cell r="L764">
            <v>477083</v>
          </cell>
          <cell r="N764">
            <v>47708</v>
          </cell>
          <cell r="P764">
            <v>238.54150000000001</v>
          </cell>
          <cell r="Q764">
            <v>238.54150000000001</v>
          </cell>
          <cell r="R764">
            <v>0</v>
          </cell>
          <cell r="T764">
            <v>47.707999999999998</v>
          </cell>
          <cell r="V764">
            <v>524.79100000000005</v>
          </cell>
        </row>
        <row r="765">
          <cell r="D765" t="str">
            <v>CAÑERIAS</v>
          </cell>
        </row>
        <row r="766">
          <cell r="D766">
            <v>6</v>
          </cell>
          <cell r="F766" t="str">
            <v>Global tuberías válvulas y fittings (se aplica 10% equipos mecànicos)</v>
          </cell>
          <cell r="G766" t="str">
            <v>gl</v>
          </cell>
          <cell r="H766">
            <v>1</v>
          </cell>
          <cell r="N766">
            <v>55324</v>
          </cell>
          <cell r="P766">
            <v>0</v>
          </cell>
          <cell r="Q766">
            <v>0</v>
          </cell>
          <cell r="R766">
            <v>0</v>
          </cell>
          <cell r="T766">
            <v>55.323999999999998</v>
          </cell>
          <cell r="V766">
            <v>55.323999999999998</v>
          </cell>
        </row>
        <row r="767">
          <cell r="D767" t="str">
            <v>ELECTRICIDAD</v>
          </cell>
        </row>
        <row r="768">
          <cell r="D768">
            <v>7</v>
          </cell>
          <cell r="F768" t="str">
            <v>Global equipos eléctricos (se aplica 31.3% equipos mecánicos)</v>
          </cell>
          <cell r="G768" t="str">
            <v>gl</v>
          </cell>
          <cell r="H768">
            <v>1</v>
          </cell>
          <cell r="N768">
            <v>173163</v>
          </cell>
          <cell r="P768">
            <v>0</v>
          </cell>
          <cell r="Q768">
            <v>0</v>
          </cell>
          <cell r="R768">
            <v>0</v>
          </cell>
          <cell r="T768">
            <v>173.16300000000001</v>
          </cell>
          <cell r="V768">
            <v>173.16300000000001</v>
          </cell>
        </row>
        <row r="769">
          <cell r="E769" t="str">
            <v>ESPESAMIENTO DE CONCENTRADO DE COBRE</v>
          </cell>
          <cell r="P769">
            <v>238.54150000000001</v>
          </cell>
          <cell r="Q769">
            <v>264.4015</v>
          </cell>
          <cell r="R769">
            <v>0</v>
          </cell>
          <cell r="S769">
            <v>0</v>
          </cell>
          <cell r="T769">
            <v>339.92599999999999</v>
          </cell>
          <cell r="V769">
            <v>842.86900000000003</v>
          </cell>
        </row>
        <row r="773">
          <cell r="D773" t="str">
            <v>OBRAS CIVILES GENERALES Incluidas en área 371</v>
          </cell>
        </row>
        <row r="774">
          <cell r="D774" t="str">
            <v>MECANICA</v>
          </cell>
        </row>
        <row r="775">
          <cell r="D775">
            <v>5</v>
          </cell>
          <cell r="F775" t="str">
            <v>Cajón distribución alimentación estanques de almacenamiento cap. Útil=9 m3</v>
          </cell>
          <cell r="G775" t="str">
            <v>ton</v>
          </cell>
          <cell r="H775">
            <v>5</v>
          </cell>
          <cell r="M775">
            <v>4300</v>
          </cell>
          <cell r="N775">
            <v>1450</v>
          </cell>
          <cell r="P775">
            <v>0</v>
          </cell>
          <cell r="Q775">
            <v>0</v>
          </cell>
          <cell r="R775">
            <v>21.5</v>
          </cell>
          <cell r="T775">
            <v>7.25</v>
          </cell>
          <cell r="V775">
            <v>28.75</v>
          </cell>
        </row>
        <row r="776">
          <cell r="D776">
            <v>5</v>
          </cell>
          <cell r="F776" t="str">
            <v>Estanque almacen.concentr.Cu-Mo con mecan agitador vol util=1.045 m3 75 HP</v>
          </cell>
          <cell r="G776" t="str">
            <v>ton</v>
          </cell>
          <cell r="H776">
            <v>180</v>
          </cell>
          <cell r="M776">
            <v>4300</v>
          </cell>
          <cell r="N776">
            <v>1450</v>
          </cell>
          <cell r="P776">
            <v>0</v>
          </cell>
          <cell r="Q776">
            <v>0</v>
          </cell>
          <cell r="R776">
            <v>774</v>
          </cell>
          <cell r="T776">
            <v>261</v>
          </cell>
          <cell r="V776">
            <v>1035</v>
          </cell>
        </row>
        <row r="777">
          <cell r="D777">
            <v>5</v>
          </cell>
          <cell r="F777" t="str">
            <v>Agitador 75 HP estanque de concentrado  de Cu-Mo 1050 m3</v>
          </cell>
          <cell r="G777" t="str">
            <v>ton</v>
          </cell>
          <cell r="H777">
            <v>4</v>
          </cell>
          <cell r="L777">
            <v>63200</v>
          </cell>
          <cell r="N777">
            <v>6320</v>
          </cell>
          <cell r="P777">
            <v>0</v>
          </cell>
          <cell r="Q777">
            <v>252.8</v>
          </cell>
          <cell r="R777">
            <v>0</v>
          </cell>
          <cell r="T777">
            <v>25.28</v>
          </cell>
          <cell r="V777">
            <v>278.08000000000004</v>
          </cell>
        </row>
        <row r="778">
          <cell r="D778" t="str">
            <v>CAÑERIAS</v>
          </cell>
        </row>
        <row r="779">
          <cell r="D779">
            <v>6</v>
          </cell>
          <cell r="F779" t="str">
            <v>Global tuberías válvulas y fittings (se aplica 10% equipos mecànicos)</v>
          </cell>
          <cell r="G779" t="str">
            <v>gl</v>
          </cell>
          <cell r="H779">
            <v>1</v>
          </cell>
          <cell r="N779">
            <v>134006</v>
          </cell>
          <cell r="P779">
            <v>0</v>
          </cell>
          <cell r="Q779">
            <v>0</v>
          </cell>
          <cell r="R779">
            <v>0</v>
          </cell>
          <cell r="T779">
            <v>134.006</v>
          </cell>
          <cell r="V779">
            <v>134.006</v>
          </cell>
        </row>
        <row r="780">
          <cell r="D780" t="str">
            <v>ELECTRICIDAD</v>
          </cell>
        </row>
        <row r="781">
          <cell r="D781">
            <v>7</v>
          </cell>
          <cell r="F781" t="str">
            <v>Global equipos eléctricos (se aplica 31.3% equipos mecánicos)</v>
          </cell>
          <cell r="G781" t="str">
            <v>gl</v>
          </cell>
          <cell r="H781">
            <v>1</v>
          </cell>
          <cell r="N781">
            <v>419438</v>
          </cell>
          <cell r="P781">
            <v>0</v>
          </cell>
          <cell r="Q781">
            <v>0</v>
          </cell>
          <cell r="R781">
            <v>0</v>
          </cell>
          <cell r="T781">
            <v>419.43799999999999</v>
          </cell>
          <cell r="V781">
            <v>419.43799999999999</v>
          </cell>
        </row>
        <row r="782">
          <cell r="E782" t="str">
            <v>SISTEMA DE CABEZA STC</v>
          </cell>
          <cell r="P782">
            <v>0</v>
          </cell>
          <cell r="Q782">
            <v>252.8</v>
          </cell>
          <cell r="R782">
            <v>795.5</v>
          </cell>
          <cell r="S782">
            <v>0</v>
          </cell>
          <cell r="T782">
            <v>846.97399999999993</v>
          </cell>
          <cell r="V782">
            <v>1895.2739999999999</v>
          </cell>
        </row>
        <row r="786">
          <cell r="D786" t="str">
            <v>OBRAS CIVILES GENERALES Incluidas en área 371</v>
          </cell>
        </row>
        <row r="787">
          <cell r="D787" t="str">
            <v>MECANICA</v>
          </cell>
        </row>
        <row r="788">
          <cell r="D788">
            <v>5</v>
          </cell>
          <cell r="F788" t="str">
            <v>Válvula de bola Mogas 8" estaciones disipadoras Ansi 1500</v>
          </cell>
          <cell r="G788" t="str">
            <v>un</v>
          </cell>
          <cell r="H788">
            <v>6</v>
          </cell>
          <cell r="L788">
            <v>64209</v>
          </cell>
          <cell r="N788">
            <v>6421</v>
          </cell>
          <cell r="P788">
            <v>0</v>
          </cell>
          <cell r="Q788">
            <v>385.25400000000002</v>
          </cell>
          <cell r="R788">
            <v>0</v>
          </cell>
          <cell r="T788">
            <v>38.526000000000003</v>
          </cell>
          <cell r="V788">
            <v>423.78000000000003</v>
          </cell>
        </row>
        <row r="789">
          <cell r="D789">
            <v>5</v>
          </cell>
          <cell r="F789" t="str">
            <v>Piezas especiales estaciones disipadoras</v>
          </cell>
          <cell r="G789" t="str">
            <v>un</v>
          </cell>
          <cell r="H789">
            <v>12</v>
          </cell>
          <cell r="L789">
            <v>7000</v>
          </cell>
          <cell r="N789">
            <v>3000</v>
          </cell>
          <cell r="P789">
            <v>84</v>
          </cell>
          <cell r="Q789">
            <v>0</v>
          </cell>
          <cell r="R789">
            <v>0</v>
          </cell>
          <cell r="T789">
            <v>36</v>
          </cell>
          <cell r="V789">
            <v>120</v>
          </cell>
        </row>
        <row r="790">
          <cell r="D790">
            <v>5</v>
          </cell>
          <cell r="F790" t="str">
            <v>Anillos cerámicos 8" estaciones disipadoras</v>
          </cell>
          <cell r="G790" t="str">
            <v>un</v>
          </cell>
          <cell r="H790">
            <v>7</v>
          </cell>
          <cell r="L790">
            <v>2500</v>
          </cell>
          <cell r="N790">
            <v>250</v>
          </cell>
          <cell r="P790">
            <v>0</v>
          </cell>
          <cell r="Q790">
            <v>17.5</v>
          </cell>
          <cell r="T790">
            <v>1.75</v>
          </cell>
          <cell r="V790">
            <v>19.25</v>
          </cell>
        </row>
        <row r="791">
          <cell r="D791" t="str">
            <v>CAÑERIAS</v>
          </cell>
        </row>
        <row r="792">
          <cell r="D792">
            <v>6</v>
          </cell>
          <cell r="F792" t="str">
            <v>Global tuberías válvulas y fittings (se aplica 10% equipos mecànicos)</v>
          </cell>
          <cell r="G792" t="str">
            <v>gl</v>
          </cell>
          <cell r="H792">
            <v>1</v>
          </cell>
          <cell r="N792">
            <v>56303</v>
          </cell>
          <cell r="P792">
            <v>0</v>
          </cell>
          <cell r="Q792">
            <v>0</v>
          </cell>
          <cell r="R792">
            <v>0</v>
          </cell>
          <cell r="T792">
            <v>56.302999999999997</v>
          </cell>
          <cell r="V792">
            <v>56.302999999999997</v>
          </cell>
        </row>
        <row r="793">
          <cell r="D793" t="str">
            <v>ELECTRICIDAD</v>
          </cell>
        </row>
        <row r="794">
          <cell r="D794">
            <v>7</v>
          </cell>
          <cell r="F794" t="str">
            <v>Global equipos eléctricos (se aplica 31.3% equipos mecánicos)</v>
          </cell>
          <cell r="G794" t="str">
            <v>gl</v>
          </cell>
          <cell r="H794">
            <v>1</v>
          </cell>
          <cell r="N794">
            <v>176228</v>
          </cell>
          <cell r="P794">
            <v>0</v>
          </cell>
          <cell r="Q794">
            <v>0</v>
          </cell>
          <cell r="R794">
            <v>0</v>
          </cell>
          <cell r="T794">
            <v>176.22800000000001</v>
          </cell>
          <cell r="V794">
            <v>176.22800000000001</v>
          </cell>
        </row>
        <row r="795">
          <cell r="E795" t="str">
            <v>SISTEMA DE TRANSPORTE DE CONCENTRADO</v>
          </cell>
          <cell r="P795">
            <v>84</v>
          </cell>
          <cell r="Q795">
            <v>402.75400000000002</v>
          </cell>
          <cell r="R795">
            <v>0</v>
          </cell>
          <cell r="S795">
            <v>0</v>
          </cell>
          <cell r="T795">
            <v>308.80700000000002</v>
          </cell>
          <cell r="V795">
            <v>795.56099999999992</v>
          </cell>
        </row>
        <row r="799">
          <cell r="D799" t="str">
            <v>EXCAVACIONES Y RELLENOS</v>
          </cell>
        </row>
        <row r="800">
          <cell r="D800">
            <v>1</v>
          </cell>
          <cell r="F800" t="str">
            <v>Excavaciones</v>
          </cell>
          <cell r="G800" t="str">
            <v>m3</v>
          </cell>
          <cell r="H800">
            <v>240</v>
          </cell>
          <cell r="N800">
            <v>11</v>
          </cell>
          <cell r="P800">
            <v>0</v>
          </cell>
          <cell r="Q800">
            <v>0</v>
          </cell>
          <cell r="T800">
            <v>2.64</v>
          </cell>
          <cell r="V800">
            <v>2.64</v>
          </cell>
        </row>
        <row r="801">
          <cell r="D801" t="str">
            <v>HORMIGONES</v>
          </cell>
        </row>
        <row r="802">
          <cell r="D802">
            <v>2</v>
          </cell>
          <cell r="F802" t="str">
            <v xml:space="preserve">Hormigon armado        </v>
          </cell>
          <cell r="G802" t="str">
            <v>m3</v>
          </cell>
          <cell r="H802">
            <v>1035</v>
          </cell>
          <cell r="N802">
            <v>503</v>
          </cell>
          <cell r="P802">
            <v>0</v>
          </cell>
          <cell r="Q802">
            <v>0</v>
          </cell>
          <cell r="T802">
            <v>520.60500000000002</v>
          </cell>
          <cell r="V802">
            <v>520.60500000000002</v>
          </cell>
        </row>
        <row r="803">
          <cell r="D803">
            <v>2</v>
          </cell>
          <cell r="F803" t="str">
            <v>Piscina de agua 1500 m3</v>
          </cell>
          <cell r="G803" t="str">
            <v>m3</v>
          </cell>
          <cell r="H803">
            <v>287.5</v>
          </cell>
          <cell r="N803">
            <v>700</v>
          </cell>
          <cell r="P803">
            <v>0</v>
          </cell>
          <cell r="Q803">
            <v>0</v>
          </cell>
          <cell r="T803">
            <v>201.25</v>
          </cell>
          <cell r="V803">
            <v>201.25</v>
          </cell>
        </row>
        <row r="804">
          <cell r="D804">
            <v>2</v>
          </cell>
          <cell r="F804" t="str">
            <v>Piscina interceptora de derrames 5m3</v>
          </cell>
          <cell r="G804" t="str">
            <v>un</v>
          </cell>
          <cell r="H804">
            <v>1</v>
          </cell>
          <cell r="N804">
            <v>5000</v>
          </cell>
          <cell r="T804">
            <v>5</v>
          </cell>
          <cell r="V804">
            <v>5</v>
          </cell>
        </row>
        <row r="805">
          <cell r="D805" t="str">
            <v>ESTRUCTURAS METALICAS</v>
          </cell>
        </row>
        <row r="806">
          <cell r="D806">
            <v>3</v>
          </cell>
          <cell r="F806" t="str">
            <v>Estructuras metálicas</v>
          </cell>
          <cell r="G806" t="str">
            <v>ton</v>
          </cell>
          <cell r="H806">
            <v>92</v>
          </cell>
          <cell r="M806">
            <v>1900</v>
          </cell>
          <cell r="N806">
            <v>870</v>
          </cell>
          <cell r="P806">
            <v>0</v>
          </cell>
          <cell r="Q806">
            <v>0</v>
          </cell>
          <cell r="R806">
            <v>174.8</v>
          </cell>
          <cell r="T806">
            <v>80.040000000000006</v>
          </cell>
          <cell r="V806">
            <v>254.84000000000003</v>
          </cell>
        </row>
        <row r="807">
          <cell r="D807" t="str">
            <v>CONSTRUCCIONES VARIAS</v>
          </cell>
        </row>
        <row r="808">
          <cell r="D808">
            <v>4</v>
          </cell>
          <cell r="F808" t="str">
            <v>Sala eléctrica</v>
          </cell>
          <cell r="G808" t="str">
            <v>un</v>
          </cell>
          <cell r="H808">
            <v>1</v>
          </cell>
          <cell r="N808">
            <v>100000</v>
          </cell>
          <cell r="P808">
            <v>0</v>
          </cell>
          <cell r="Q808">
            <v>0</v>
          </cell>
          <cell r="T808">
            <v>100</v>
          </cell>
          <cell r="V808">
            <v>100</v>
          </cell>
        </row>
        <row r="809">
          <cell r="D809">
            <v>1</v>
          </cell>
          <cell r="F809" t="str">
            <v>Edificio 36X19m             Bombas estación intermedia</v>
          </cell>
          <cell r="G809" t="str">
            <v>m2</v>
          </cell>
          <cell r="H809">
            <v>820.8</v>
          </cell>
          <cell r="N809">
            <v>400</v>
          </cell>
          <cell r="P809">
            <v>0</v>
          </cell>
          <cell r="Q809">
            <v>0</v>
          </cell>
          <cell r="T809">
            <v>328.32</v>
          </cell>
          <cell r="V809">
            <v>328.32</v>
          </cell>
        </row>
        <row r="810">
          <cell r="D810" t="str">
            <v>MECANICA</v>
          </cell>
        </row>
        <row r="811">
          <cell r="D811">
            <v>5</v>
          </cell>
          <cell r="F811" t="str">
            <v>Estanque alma.concentr.Cu-Mo con mecan.agitador Vol.útil=1.045 m3 75 HP</v>
          </cell>
          <cell r="G811" t="str">
            <v>ton</v>
          </cell>
          <cell r="H811">
            <v>45</v>
          </cell>
          <cell r="M811">
            <v>4300</v>
          </cell>
          <cell r="N811">
            <v>1450</v>
          </cell>
          <cell r="P811">
            <v>0</v>
          </cell>
          <cell r="Q811">
            <v>0</v>
          </cell>
          <cell r="R811">
            <v>193.5</v>
          </cell>
          <cell r="T811">
            <v>65.25</v>
          </cell>
          <cell r="V811">
            <v>258.75</v>
          </cell>
        </row>
        <row r="812">
          <cell r="D812">
            <v>5</v>
          </cell>
          <cell r="F812" t="str">
            <v>Agitador 75 HP estanque de concentrado  de Cu-Mo 1050 m3</v>
          </cell>
          <cell r="G812" t="str">
            <v>un</v>
          </cell>
          <cell r="H812">
            <v>1</v>
          </cell>
          <cell r="L812">
            <v>63200</v>
          </cell>
          <cell r="N812">
            <v>6320</v>
          </cell>
          <cell r="P812">
            <v>0</v>
          </cell>
          <cell r="Q812">
            <v>63.2</v>
          </cell>
          <cell r="R812">
            <v>0</v>
          </cell>
          <cell r="T812">
            <v>6.32</v>
          </cell>
          <cell r="V812">
            <v>69.52000000000001</v>
          </cell>
        </row>
        <row r="813">
          <cell r="D813">
            <v>5</v>
          </cell>
          <cell r="F813" t="str">
            <v>Bomba de carga tipo centrífuga horizontal 4"x3" 120 HP</v>
          </cell>
          <cell r="G813" t="str">
            <v>un</v>
          </cell>
          <cell r="H813">
            <v>1</v>
          </cell>
          <cell r="L813">
            <v>58000</v>
          </cell>
          <cell r="N813">
            <v>5800</v>
          </cell>
          <cell r="P813">
            <v>0</v>
          </cell>
          <cell r="Q813">
            <v>58</v>
          </cell>
          <cell r="R813">
            <v>0</v>
          </cell>
          <cell r="T813">
            <v>5.8</v>
          </cell>
          <cell r="V813">
            <v>63.8</v>
          </cell>
        </row>
        <row r="814">
          <cell r="D814">
            <v>5</v>
          </cell>
          <cell r="F814" t="str">
            <v>Bomba impulsión de concentrado tipo piston diafragma 1100HP</v>
          </cell>
          <cell r="G814" t="str">
            <v>un</v>
          </cell>
          <cell r="H814">
            <v>2</v>
          </cell>
          <cell r="L814">
            <v>1342194</v>
          </cell>
          <cell r="N814">
            <v>46918</v>
          </cell>
          <cell r="P814">
            <v>0</v>
          </cell>
          <cell r="Q814">
            <v>2684.3879999999999</v>
          </cell>
          <cell r="R814">
            <v>0</v>
          </cell>
          <cell r="T814">
            <v>93.835999999999999</v>
          </cell>
          <cell r="V814">
            <v>2778.2239999999997</v>
          </cell>
        </row>
        <row r="815">
          <cell r="D815" t="str">
            <v>CAÑERIAS</v>
          </cell>
        </row>
        <row r="816">
          <cell r="D816">
            <v>6</v>
          </cell>
          <cell r="F816" t="str">
            <v>Global tuberías válvulas y fittings</v>
          </cell>
          <cell r="G816" t="str">
            <v>gl</v>
          </cell>
          <cell r="H816">
            <v>1</v>
          </cell>
          <cell r="N816">
            <v>220000</v>
          </cell>
          <cell r="P816">
            <v>0</v>
          </cell>
          <cell r="Q816">
            <v>0</v>
          </cell>
          <cell r="R816">
            <v>0</v>
          </cell>
          <cell r="T816">
            <v>220</v>
          </cell>
          <cell r="V816">
            <v>220</v>
          </cell>
        </row>
        <row r="817">
          <cell r="D817" t="str">
            <v>ELECTRICIDAD</v>
          </cell>
        </row>
        <row r="818">
          <cell r="D818">
            <v>7</v>
          </cell>
          <cell r="F818" t="str">
            <v>Linea aerea distribución 23 Kv</v>
          </cell>
          <cell r="G818" t="str">
            <v>Km</v>
          </cell>
          <cell r="H818">
            <v>20</v>
          </cell>
          <cell r="M818">
            <v>60000</v>
          </cell>
          <cell r="N818">
            <v>31180</v>
          </cell>
          <cell r="P818">
            <v>0</v>
          </cell>
          <cell r="Q818">
            <v>0</v>
          </cell>
          <cell r="R818">
            <v>1200</v>
          </cell>
          <cell r="T818">
            <v>623.6</v>
          </cell>
          <cell r="V818">
            <v>1823.6</v>
          </cell>
        </row>
        <row r="819">
          <cell r="D819">
            <v>7</v>
          </cell>
          <cell r="F819" t="str">
            <v>Cable de protección a tierra aéreo</v>
          </cell>
          <cell r="G819" t="str">
            <v>un</v>
          </cell>
          <cell r="H819">
            <v>20</v>
          </cell>
          <cell r="L819">
            <v>3750</v>
          </cell>
          <cell r="N819">
            <v>3600</v>
          </cell>
          <cell r="P819">
            <v>75</v>
          </cell>
          <cell r="T819">
            <v>72</v>
          </cell>
          <cell r="V819">
            <v>147</v>
          </cell>
        </row>
        <row r="820">
          <cell r="D820">
            <v>7</v>
          </cell>
          <cell r="F820" t="str">
            <v>Subestación unitaria de 2.0 a 2.3 MVA 23,0 /3,45 Kv</v>
          </cell>
          <cell r="G820" t="str">
            <v>un</v>
          </cell>
          <cell r="H820">
            <v>2</v>
          </cell>
          <cell r="L820">
            <v>347500</v>
          </cell>
          <cell r="N820">
            <v>25000</v>
          </cell>
          <cell r="P820">
            <v>695</v>
          </cell>
          <cell r="T820">
            <v>50</v>
          </cell>
          <cell r="V820">
            <v>745</v>
          </cell>
        </row>
        <row r="821">
          <cell r="D821">
            <v>7</v>
          </cell>
          <cell r="F821" t="str">
            <v>Pararrayos para línea aérea de 23 Kv</v>
          </cell>
          <cell r="G821" t="str">
            <v>un</v>
          </cell>
          <cell r="H821">
            <v>3</v>
          </cell>
          <cell r="L821">
            <v>18600</v>
          </cell>
          <cell r="N821">
            <v>1800</v>
          </cell>
          <cell r="P821">
            <v>0</v>
          </cell>
          <cell r="Q821">
            <v>55.8</v>
          </cell>
          <cell r="T821">
            <v>5.4</v>
          </cell>
          <cell r="V821">
            <v>61.199999999999996</v>
          </cell>
        </row>
        <row r="822">
          <cell r="D822">
            <v>7</v>
          </cell>
          <cell r="F822" t="str">
            <v>Seccionadores montados en poste 33 Kv, 600A, 40 KA</v>
          </cell>
          <cell r="G822" t="str">
            <v>un</v>
          </cell>
          <cell r="H822">
            <v>3</v>
          </cell>
          <cell r="L822">
            <v>1320</v>
          </cell>
          <cell r="N822">
            <v>2700</v>
          </cell>
          <cell r="P822">
            <v>0</v>
          </cell>
          <cell r="Q822">
            <v>3.96</v>
          </cell>
          <cell r="T822">
            <v>8.1</v>
          </cell>
          <cell r="V822">
            <v>12.059999999999999</v>
          </cell>
        </row>
        <row r="823">
          <cell r="D823">
            <v>7</v>
          </cell>
          <cell r="F823" t="str">
            <v>Distribución de electricidad 5% equipos eléctricos</v>
          </cell>
          <cell r="G823" t="str">
            <v>gl</v>
          </cell>
          <cell r="H823">
            <v>1</v>
          </cell>
          <cell r="N823">
            <v>18559</v>
          </cell>
          <cell r="T823">
            <v>18.559000000000001</v>
          </cell>
          <cell r="V823">
            <v>18.559000000000001</v>
          </cell>
        </row>
        <row r="824">
          <cell r="D824" t="str">
            <v>INSTRUMENTACION</v>
          </cell>
        </row>
        <row r="825">
          <cell r="D825">
            <v>8</v>
          </cell>
          <cell r="F825" t="str">
            <v>Global instrumentos (se aplica 5% equipos mecánicos)</v>
          </cell>
          <cell r="G825" t="str">
            <v>gl</v>
          </cell>
          <cell r="H825">
            <v>1</v>
          </cell>
          <cell r="N825">
            <v>158515</v>
          </cell>
          <cell r="P825">
            <v>0</v>
          </cell>
          <cell r="Q825">
            <v>0</v>
          </cell>
          <cell r="R825">
            <v>0</v>
          </cell>
          <cell r="T825">
            <v>158.51499999999999</v>
          </cell>
          <cell r="V825">
            <v>158.51499999999999</v>
          </cell>
        </row>
        <row r="826">
          <cell r="E826" t="str">
            <v>ESTACION DE BOMBEO INTERMEDIA</v>
          </cell>
          <cell r="P826">
            <v>770</v>
          </cell>
          <cell r="Q826">
            <v>2865.348</v>
          </cell>
          <cell r="R826">
            <v>1568.3</v>
          </cell>
          <cell r="S826">
            <v>0</v>
          </cell>
          <cell r="T826">
            <v>2565.2350000000001</v>
          </cell>
          <cell r="V826">
            <v>7768.8829999999998</v>
          </cell>
        </row>
        <row r="827">
          <cell r="E827" t="str">
            <v>BOMBEO CONCENTRADUCTO</v>
          </cell>
          <cell r="P827">
            <v>1092.5415</v>
          </cell>
          <cell r="Q827">
            <v>3785.3035</v>
          </cell>
          <cell r="R827">
            <v>2363.8000000000002</v>
          </cell>
          <cell r="S827">
            <v>0</v>
          </cell>
          <cell r="T827">
            <v>4060.942</v>
          </cell>
          <cell r="V827">
            <v>11302.587</v>
          </cell>
        </row>
        <row r="831">
          <cell r="D831" t="str">
            <v>OBRAS CIVILES GENERALES</v>
          </cell>
        </row>
        <row r="832">
          <cell r="D832">
            <v>4</v>
          </cell>
          <cell r="F832" t="str">
            <v>Gobal 20% equipos mecánicos</v>
          </cell>
          <cell r="G832" t="str">
            <v>gl</v>
          </cell>
          <cell r="H832">
            <v>1</v>
          </cell>
          <cell r="N832">
            <v>329969</v>
          </cell>
          <cell r="P832">
            <v>0</v>
          </cell>
          <cell r="Q832">
            <v>0</v>
          </cell>
          <cell r="T832">
            <v>329.96899999999999</v>
          </cell>
          <cell r="V832">
            <v>329.96899999999999</v>
          </cell>
        </row>
        <row r="833">
          <cell r="D833" t="str">
            <v>MECANICA</v>
          </cell>
        </row>
        <row r="834">
          <cell r="D834">
            <v>5</v>
          </cell>
          <cell r="F834" t="str">
            <v>Silo de cal viva de 1100 m3</v>
          </cell>
          <cell r="G834" t="str">
            <v>ton</v>
          </cell>
          <cell r="H834">
            <v>130</v>
          </cell>
          <cell r="M834">
            <v>4300</v>
          </cell>
          <cell r="N834">
            <v>1450</v>
          </cell>
          <cell r="P834">
            <v>0</v>
          </cell>
          <cell r="Q834">
            <v>0</v>
          </cell>
          <cell r="R834">
            <v>0</v>
          </cell>
          <cell r="S834">
            <v>559</v>
          </cell>
          <cell r="T834">
            <v>188.5</v>
          </cell>
          <cell r="V834">
            <v>747.5</v>
          </cell>
        </row>
        <row r="835">
          <cell r="D835">
            <v>5</v>
          </cell>
          <cell r="F835" t="str">
            <v>Tornillo de 5.7 tph 9" de diámetro x 7.5 m largo, con motor 5 HP</v>
          </cell>
          <cell r="G835" t="str">
            <v>un</v>
          </cell>
          <cell r="H835">
            <v>1</v>
          </cell>
          <cell r="L835">
            <v>15582</v>
          </cell>
          <cell r="N835">
            <v>1558</v>
          </cell>
          <cell r="P835">
            <v>0</v>
          </cell>
          <cell r="Q835">
            <v>15.582000000000001</v>
          </cell>
          <cell r="R835">
            <v>0</v>
          </cell>
          <cell r="T835">
            <v>1.5580000000000001</v>
          </cell>
          <cell r="V835">
            <v>17.14</v>
          </cell>
        </row>
        <row r="836">
          <cell r="D836">
            <v>5</v>
          </cell>
          <cell r="F836" t="str">
            <v>Molino vertical de 6.4 tph con motor de 50 HP</v>
          </cell>
          <cell r="G836" t="str">
            <v>un</v>
          </cell>
          <cell r="H836">
            <v>1</v>
          </cell>
          <cell r="L836">
            <v>239697</v>
          </cell>
          <cell r="N836">
            <v>23970</v>
          </cell>
          <cell r="P836">
            <v>0</v>
          </cell>
          <cell r="Q836">
            <v>239.697</v>
          </cell>
          <cell r="R836">
            <v>0</v>
          </cell>
          <cell r="T836">
            <v>23.97</v>
          </cell>
          <cell r="V836">
            <v>263.66700000000003</v>
          </cell>
        </row>
        <row r="837">
          <cell r="D837">
            <v>5</v>
          </cell>
          <cell r="F837" t="str">
            <v>Estanque de almacenamiento 515 m3 de capacidad</v>
          </cell>
          <cell r="G837" t="str">
            <v>ton</v>
          </cell>
          <cell r="H837">
            <v>63</v>
          </cell>
          <cell r="M837">
            <v>4300</v>
          </cell>
          <cell r="N837">
            <v>1450</v>
          </cell>
          <cell r="P837">
            <v>0</v>
          </cell>
          <cell r="Q837">
            <v>0</v>
          </cell>
          <cell r="R837">
            <v>270.89999999999998</v>
          </cell>
          <cell r="T837">
            <v>91.35</v>
          </cell>
          <cell r="V837">
            <v>362.25</v>
          </cell>
        </row>
        <row r="838">
          <cell r="D838">
            <v>5</v>
          </cell>
          <cell r="F838" t="str">
            <v>Estanque de distribución de 22m3</v>
          </cell>
          <cell r="G838" t="str">
            <v>ton</v>
          </cell>
          <cell r="H838">
            <v>6.2</v>
          </cell>
          <cell r="M838">
            <v>4300</v>
          </cell>
          <cell r="N838">
            <v>1450</v>
          </cell>
          <cell r="P838">
            <v>0</v>
          </cell>
          <cell r="Q838">
            <v>0</v>
          </cell>
          <cell r="R838">
            <v>26.66</v>
          </cell>
          <cell r="T838">
            <v>8.99</v>
          </cell>
          <cell r="V838">
            <v>35.65</v>
          </cell>
        </row>
        <row r="839">
          <cell r="D839">
            <v>5</v>
          </cell>
          <cell r="F839" t="str">
            <v>Estanque de almacenamiento de espumante Teb de 130 m3</v>
          </cell>
          <cell r="G839" t="str">
            <v>un</v>
          </cell>
          <cell r="H839">
            <v>1</v>
          </cell>
          <cell r="N839">
            <v>49820</v>
          </cell>
          <cell r="P839">
            <v>0</v>
          </cell>
          <cell r="Q839">
            <v>0</v>
          </cell>
          <cell r="R839">
            <v>0</v>
          </cell>
          <cell r="T839">
            <v>49.82</v>
          </cell>
          <cell r="V839">
            <v>49.82</v>
          </cell>
        </row>
        <row r="840">
          <cell r="D840">
            <v>5</v>
          </cell>
          <cell r="F840" t="str">
            <v>Estanque de 75 m3 almacenamiento de colector A404</v>
          </cell>
          <cell r="G840" t="str">
            <v>un</v>
          </cell>
          <cell r="H840">
            <v>1</v>
          </cell>
          <cell r="N840">
            <v>26500</v>
          </cell>
          <cell r="P840">
            <v>0</v>
          </cell>
          <cell r="T840">
            <v>26.5</v>
          </cell>
          <cell r="V840">
            <v>26.5</v>
          </cell>
        </row>
        <row r="841">
          <cell r="D841">
            <v>5</v>
          </cell>
          <cell r="F841" t="str">
            <v>Unidad automática de preparación de fluctuante Kg/d incl.estanque</v>
          </cell>
          <cell r="G841" t="str">
            <v>un</v>
          </cell>
          <cell r="H841">
            <v>1</v>
          </cell>
          <cell r="L841">
            <v>40000</v>
          </cell>
          <cell r="P841">
            <v>0</v>
          </cell>
          <cell r="Q841">
            <v>40</v>
          </cell>
          <cell r="T841">
            <v>0</v>
          </cell>
          <cell r="V841">
            <v>40</v>
          </cell>
        </row>
        <row r="842">
          <cell r="D842">
            <v>5</v>
          </cell>
          <cell r="F842" t="str">
            <v>Bombas equipos y otros</v>
          </cell>
          <cell r="G842" t="str">
            <v>gl</v>
          </cell>
          <cell r="H842">
            <v>1</v>
          </cell>
          <cell r="L842">
            <v>100000</v>
          </cell>
          <cell r="N842">
            <v>10000</v>
          </cell>
          <cell r="P842">
            <v>100</v>
          </cell>
          <cell r="T842">
            <v>10</v>
          </cell>
          <cell r="V842">
            <v>110</v>
          </cell>
        </row>
        <row r="843">
          <cell r="D843" t="str">
            <v>CAÑERIAS</v>
          </cell>
        </row>
        <row r="844">
          <cell r="D844">
            <v>6</v>
          </cell>
          <cell r="F844" t="str">
            <v>Global tuberías válvulas y fittings (se aplica 23% equipos mecànicos)</v>
          </cell>
          <cell r="G844" t="str">
            <v>gl</v>
          </cell>
          <cell r="H844">
            <v>1</v>
          </cell>
          <cell r="N844">
            <v>1319874</v>
          </cell>
          <cell r="P844">
            <v>0</v>
          </cell>
          <cell r="Q844">
            <v>0</v>
          </cell>
          <cell r="R844">
            <v>0</v>
          </cell>
          <cell r="T844">
            <v>1319.874</v>
          </cell>
          <cell r="V844">
            <v>1319.874</v>
          </cell>
        </row>
        <row r="845">
          <cell r="D845" t="str">
            <v>ELECTRICIDAD</v>
          </cell>
        </row>
        <row r="846">
          <cell r="D846">
            <v>7</v>
          </cell>
          <cell r="F846" t="str">
            <v>Global equipos eléctricos (se aplica 14% equipos mecánicos)</v>
          </cell>
          <cell r="G846" t="str">
            <v>gl</v>
          </cell>
          <cell r="H846">
            <v>1</v>
          </cell>
          <cell r="N846">
            <v>659937</v>
          </cell>
          <cell r="P846">
            <v>0</v>
          </cell>
          <cell r="Q846">
            <v>0</v>
          </cell>
          <cell r="R846">
            <v>0</v>
          </cell>
          <cell r="T846">
            <v>659.93700000000001</v>
          </cell>
          <cell r="V846">
            <v>659.93700000000001</v>
          </cell>
        </row>
        <row r="847">
          <cell r="D847" t="str">
            <v>INSTRUMENTACION</v>
          </cell>
        </row>
        <row r="848">
          <cell r="D848">
            <v>8</v>
          </cell>
          <cell r="F848" t="str">
            <v>Global instrumentos (se aplica 5% equipos mecánicos)</v>
          </cell>
          <cell r="G848" t="str">
            <v>gl</v>
          </cell>
          <cell r="H848">
            <v>1</v>
          </cell>
          <cell r="N848">
            <v>329969</v>
          </cell>
          <cell r="P848">
            <v>0</v>
          </cell>
          <cell r="Q848">
            <v>0</v>
          </cell>
          <cell r="R848">
            <v>0</v>
          </cell>
          <cell r="T848">
            <v>329.96899999999999</v>
          </cell>
          <cell r="V848">
            <v>329.96899999999999</v>
          </cell>
        </row>
        <row r="849">
          <cell r="E849" t="str">
            <v>INSTALACIONES DE REACTIVOS</v>
          </cell>
          <cell r="P849">
            <v>100</v>
          </cell>
          <cell r="Q849">
            <v>295.279</v>
          </cell>
          <cell r="R849">
            <v>297.56</v>
          </cell>
          <cell r="S849">
            <v>559</v>
          </cell>
          <cell r="T849">
            <v>3040.4369999999999</v>
          </cell>
          <cell r="V849">
            <v>4292.2759999999998</v>
          </cell>
        </row>
        <row r="852">
          <cell r="E852" t="str">
            <v>Total: MANEJO DE CONCENTRADOS</v>
          </cell>
          <cell r="P852">
            <v>1192.5415</v>
          </cell>
          <cell r="Q852">
            <v>4080.5825</v>
          </cell>
          <cell r="R852">
            <v>2661.36</v>
          </cell>
          <cell r="S852">
            <v>559</v>
          </cell>
          <cell r="T852">
            <v>7101.3789999999999</v>
          </cell>
          <cell r="V852">
            <v>15594.862999999999</v>
          </cell>
          <cell r="AA852" t="str">
            <v xml:space="preserve"> </v>
          </cell>
        </row>
        <row r="859">
          <cell r="D859" t="str">
            <v>EXCAVACIONES Y RELLENOS</v>
          </cell>
        </row>
        <row r="860">
          <cell r="D860">
            <v>1</v>
          </cell>
          <cell r="F860" t="str">
            <v>Excavaciones</v>
          </cell>
          <cell r="G860" t="str">
            <v>m3</v>
          </cell>
          <cell r="H860">
            <v>109850.4</v>
          </cell>
          <cell r="N860">
            <v>11</v>
          </cell>
          <cell r="P860">
            <v>0</v>
          </cell>
          <cell r="Q860">
            <v>0</v>
          </cell>
          <cell r="T860">
            <v>1208.3543999999999</v>
          </cell>
          <cell r="V860">
            <v>1208.3543999999999</v>
          </cell>
        </row>
        <row r="861">
          <cell r="D861">
            <v>1</v>
          </cell>
          <cell r="F861" t="str">
            <v>Excavaciones                    estanque de rebose</v>
          </cell>
          <cell r="G861" t="str">
            <v>m3</v>
          </cell>
          <cell r="H861">
            <v>902.4</v>
          </cell>
          <cell r="N861">
            <v>11</v>
          </cell>
          <cell r="P861">
            <v>0</v>
          </cell>
          <cell r="Q861">
            <v>0</v>
          </cell>
          <cell r="T861">
            <v>9.9263999999999992</v>
          </cell>
          <cell r="V861">
            <v>9.9263999999999992</v>
          </cell>
        </row>
        <row r="862">
          <cell r="D862">
            <v>1</v>
          </cell>
          <cell r="F862" t="str">
            <v>Excavaciones                    alimentación ciclones</v>
          </cell>
          <cell r="G862" t="str">
            <v>m3</v>
          </cell>
          <cell r="H862">
            <v>324.45</v>
          </cell>
          <cell r="N862">
            <v>11</v>
          </cell>
          <cell r="P862">
            <v>0</v>
          </cell>
          <cell r="Q862">
            <v>0</v>
          </cell>
          <cell r="T862">
            <v>3.5689499999999996</v>
          </cell>
          <cell r="V862">
            <v>3.5689499999999996</v>
          </cell>
        </row>
        <row r="863">
          <cell r="D863">
            <v>1</v>
          </cell>
          <cell r="F863" t="str">
            <v>Relleno compactado</v>
          </cell>
          <cell r="G863" t="str">
            <v>m3</v>
          </cell>
          <cell r="H863">
            <v>23625</v>
          </cell>
          <cell r="N863">
            <v>14</v>
          </cell>
          <cell r="T863">
            <v>330.75</v>
          </cell>
          <cell r="V863">
            <v>330.75</v>
          </cell>
        </row>
        <row r="864">
          <cell r="D864" t="str">
            <v>HORMIGONES</v>
          </cell>
        </row>
        <row r="865">
          <cell r="D865">
            <v>2</v>
          </cell>
          <cell r="F865" t="str">
            <v>Hormigon armado           Armado espesador</v>
          </cell>
          <cell r="G865" t="str">
            <v>m3</v>
          </cell>
          <cell r="H865">
            <v>5768.4</v>
          </cell>
          <cell r="N865">
            <v>503</v>
          </cell>
          <cell r="P865">
            <v>0</v>
          </cell>
          <cell r="Q865">
            <v>0</v>
          </cell>
          <cell r="T865">
            <v>2901.5051999999996</v>
          </cell>
          <cell r="V865">
            <v>2901.5051999999996</v>
          </cell>
        </row>
        <row r="866">
          <cell r="D866">
            <v>2</v>
          </cell>
          <cell r="F866" t="str">
            <v>Hormigón armado           pilotes</v>
          </cell>
          <cell r="G866" t="str">
            <v>m3</v>
          </cell>
          <cell r="H866">
            <v>419.74999999999994</v>
          </cell>
          <cell r="N866">
            <v>503</v>
          </cell>
          <cell r="P866">
            <v>0</v>
          </cell>
          <cell r="Q866">
            <v>0</v>
          </cell>
          <cell r="T866">
            <v>211.13424999999998</v>
          </cell>
          <cell r="V866">
            <v>211.13424999999998</v>
          </cell>
        </row>
        <row r="867">
          <cell r="D867">
            <v>2</v>
          </cell>
          <cell r="F867" t="str">
            <v>Hormigón armado           Alimentación ciclones</v>
          </cell>
          <cell r="G867" t="str">
            <v>m3</v>
          </cell>
          <cell r="H867">
            <v>24.15</v>
          </cell>
          <cell r="N867">
            <v>503</v>
          </cell>
          <cell r="T867">
            <v>12.147449999999999</v>
          </cell>
          <cell r="V867">
            <v>12.147449999999999</v>
          </cell>
        </row>
        <row r="868">
          <cell r="D868">
            <v>2</v>
          </cell>
          <cell r="F868" t="str">
            <v>Hormigón armado           estanque de rebose</v>
          </cell>
          <cell r="G868" t="str">
            <v>m3</v>
          </cell>
          <cell r="H868">
            <v>50.599999999999994</v>
          </cell>
          <cell r="N868">
            <v>503</v>
          </cell>
          <cell r="T868">
            <v>25.451799999999995</v>
          </cell>
          <cell r="V868">
            <v>25.451799999999995</v>
          </cell>
        </row>
        <row r="869">
          <cell r="D869" t="str">
            <v>ESTRUCTURAS METALICAS</v>
          </cell>
        </row>
        <row r="870">
          <cell r="D870">
            <v>3</v>
          </cell>
          <cell r="F870" t="str">
            <v>Estructuras metálicas     Soporte ciclones</v>
          </cell>
          <cell r="G870" t="str">
            <v>ton</v>
          </cell>
          <cell r="H870">
            <v>19.549999999999997</v>
          </cell>
          <cell r="M870">
            <v>1900</v>
          </cell>
          <cell r="N870">
            <v>870</v>
          </cell>
          <cell r="P870">
            <v>0</v>
          </cell>
          <cell r="Q870">
            <v>0</v>
          </cell>
          <cell r="R870">
            <v>37.144999999999996</v>
          </cell>
          <cell r="T870">
            <v>17.008499999999998</v>
          </cell>
          <cell r="V870">
            <v>54.153499999999994</v>
          </cell>
        </row>
        <row r="871">
          <cell r="D871" t="str">
            <v>MECANICA</v>
          </cell>
        </row>
        <row r="872">
          <cell r="D872">
            <v>5</v>
          </cell>
          <cell r="F872" t="str">
            <v>Bo,ba agua recuperada tipo turbina vertical cap. 2850 m3/h c/u 20" 1000 HP</v>
          </cell>
          <cell r="G872" t="str">
            <v>un</v>
          </cell>
          <cell r="H872">
            <v>4</v>
          </cell>
          <cell r="L872">
            <v>106078</v>
          </cell>
          <cell r="N872">
            <v>10608</v>
          </cell>
          <cell r="P872">
            <v>0</v>
          </cell>
          <cell r="Q872">
            <v>424.31200000000001</v>
          </cell>
          <cell r="R872">
            <v>0</v>
          </cell>
          <cell r="T872">
            <v>42.432000000000002</v>
          </cell>
          <cell r="V872">
            <v>466.74400000000003</v>
          </cell>
        </row>
        <row r="873">
          <cell r="D873">
            <v>5</v>
          </cell>
          <cell r="F873" t="str">
            <v>Bomba recirc.espesador tipo centrífuga horizontal cap.2.200 m3/h 14x12" 200HP</v>
          </cell>
          <cell r="G873" t="str">
            <v>un</v>
          </cell>
          <cell r="H873">
            <v>1</v>
          </cell>
          <cell r="L873">
            <v>27614</v>
          </cell>
          <cell r="N873">
            <v>2761</v>
          </cell>
          <cell r="P873">
            <v>0</v>
          </cell>
          <cell r="Q873">
            <v>27.614000000000001</v>
          </cell>
          <cell r="R873">
            <v>0</v>
          </cell>
          <cell r="T873">
            <v>2.7610000000000001</v>
          </cell>
          <cell r="V873">
            <v>30.375</v>
          </cell>
        </row>
        <row r="874">
          <cell r="D874">
            <v>5</v>
          </cell>
          <cell r="F874" t="str">
            <v>Cajón descarga espesadores de relaves material: concreto</v>
          </cell>
          <cell r="G874" t="str">
            <v>ton</v>
          </cell>
          <cell r="H874">
            <v>1</v>
          </cell>
          <cell r="M874">
            <v>4300</v>
          </cell>
          <cell r="N874">
            <v>1450</v>
          </cell>
          <cell r="P874">
            <v>0</v>
          </cell>
          <cell r="Q874">
            <v>0</v>
          </cell>
          <cell r="R874">
            <v>4.3</v>
          </cell>
          <cell r="T874">
            <v>1.45</v>
          </cell>
          <cell r="V874">
            <v>5.75</v>
          </cell>
        </row>
        <row r="875">
          <cell r="D875">
            <v>5</v>
          </cell>
          <cell r="F875" t="str">
            <v>Espesador de relaves tipo HI-Cap diámetro 350 pies 15 HP</v>
          </cell>
          <cell r="G875" t="str">
            <v>un</v>
          </cell>
          <cell r="H875">
            <v>1</v>
          </cell>
          <cell r="L875">
            <v>1114260</v>
          </cell>
          <cell r="N875">
            <v>111426</v>
          </cell>
          <cell r="P875">
            <v>557.13</v>
          </cell>
          <cell r="Q875">
            <v>557.13</v>
          </cell>
          <cell r="R875">
            <v>0</v>
          </cell>
          <cell r="T875">
            <v>111.426</v>
          </cell>
          <cell r="V875">
            <v>1225.6859999999999</v>
          </cell>
        </row>
        <row r="876">
          <cell r="D876">
            <v>5</v>
          </cell>
          <cell r="F876" t="str">
            <v>Estanque de rebose espesadores de relave cap=1150 m3 material: concreto</v>
          </cell>
          <cell r="G876" t="str">
            <v>ton</v>
          </cell>
          <cell r="H876">
            <v>136</v>
          </cell>
          <cell r="M876">
            <v>4300</v>
          </cell>
          <cell r="N876">
            <v>1450</v>
          </cell>
          <cell r="P876">
            <v>0</v>
          </cell>
          <cell r="Q876">
            <v>0</v>
          </cell>
          <cell r="R876">
            <v>584.79999999999995</v>
          </cell>
          <cell r="T876">
            <v>197.2</v>
          </cell>
          <cell r="V876">
            <v>782</v>
          </cell>
        </row>
        <row r="877">
          <cell r="D877" t="str">
            <v>CAÑERIAS</v>
          </cell>
        </row>
        <row r="878">
          <cell r="D878">
            <v>6</v>
          </cell>
          <cell r="F878" t="str">
            <v>Global tuberías válvulas y fittings (se aplica 77% equipos mecànicos)</v>
          </cell>
          <cell r="G878" t="str">
            <v>gl</v>
          </cell>
          <cell r="H878">
            <v>1</v>
          </cell>
          <cell r="N878">
            <v>1933127</v>
          </cell>
          <cell r="P878">
            <v>0</v>
          </cell>
          <cell r="Q878">
            <v>0</v>
          </cell>
          <cell r="R878">
            <v>0</v>
          </cell>
          <cell r="T878">
            <v>1933.127</v>
          </cell>
          <cell r="V878">
            <v>1933.127</v>
          </cell>
        </row>
        <row r="879">
          <cell r="D879" t="str">
            <v>ELECTRICIDAD</v>
          </cell>
        </row>
        <row r="880">
          <cell r="D880">
            <v>7</v>
          </cell>
          <cell r="F880" t="str">
            <v>Global equipos eléctricos (se aplica 8.3% equipos mecánicos)</v>
          </cell>
          <cell r="G880" t="str">
            <v>gl</v>
          </cell>
          <cell r="H880">
            <v>1</v>
          </cell>
          <cell r="N880">
            <v>208376</v>
          </cell>
          <cell r="P880">
            <v>0</v>
          </cell>
          <cell r="Q880">
            <v>0</v>
          </cell>
          <cell r="R880">
            <v>0</v>
          </cell>
          <cell r="T880">
            <v>208.376</v>
          </cell>
          <cell r="V880">
            <v>208.376</v>
          </cell>
        </row>
        <row r="881">
          <cell r="E881" t="str">
            <v>ESPESAMIENTO DE RELAVES</v>
          </cell>
          <cell r="P881">
            <v>557.13</v>
          </cell>
          <cell r="Q881">
            <v>1009.056</v>
          </cell>
          <cell r="R881">
            <v>626.24499999999989</v>
          </cell>
          <cell r="S881">
            <v>0</v>
          </cell>
          <cell r="T881">
            <v>7216.61895</v>
          </cell>
          <cell r="V881">
            <v>9409.0499500000005</v>
          </cell>
        </row>
        <row r="885">
          <cell r="D885" t="str">
            <v>EXCAVACIONES Y RELLENOS</v>
          </cell>
        </row>
        <row r="886">
          <cell r="D886">
            <v>1</v>
          </cell>
          <cell r="F886" t="str">
            <v>Excavaciones</v>
          </cell>
          <cell r="G886" t="str">
            <v>m3</v>
          </cell>
          <cell r="H886">
            <v>370.8</v>
          </cell>
          <cell r="N886">
            <v>11</v>
          </cell>
          <cell r="P886">
            <v>0</v>
          </cell>
          <cell r="Q886">
            <v>0</v>
          </cell>
          <cell r="T886">
            <v>4.0788000000000002</v>
          </cell>
          <cell r="V886">
            <v>4.0788000000000002</v>
          </cell>
        </row>
        <row r="887">
          <cell r="D887" t="str">
            <v>HORMIGONES</v>
          </cell>
        </row>
        <row r="888">
          <cell r="D888">
            <v>2</v>
          </cell>
          <cell r="F888" t="str">
            <v>Hormigon armado           Armado espesador</v>
          </cell>
          <cell r="G888" t="str">
            <v>m3</v>
          </cell>
          <cell r="H888">
            <v>610.65</v>
          </cell>
          <cell r="N888">
            <v>503</v>
          </cell>
          <cell r="P888">
            <v>0</v>
          </cell>
          <cell r="Q888">
            <v>0</v>
          </cell>
          <cell r="T888">
            <v>307.15694999999999</v>
          </cell>
          <cell r="V888">
            <v>307.15694999999999</v>
          </cell>
        </row>
        <row r="889">
          <cell r="D889">
            <v>2</v>
          </cell>
          <cell r="F889" t="str">
            <v>Hormigón armado           peralte canaleta, 30cm 8500 m</v>
          </cell>
          <cell r="G889" t="str">
            <v>m3</v>
          </cell>
          <cell r="H889">
            <v>1759.4999999999998</v>
          </cell>
          <cell r="N889">
            <v>600</v>
          </cell>
          <cell r="P889">
            <v>0</v>
          </cell>
          <cell r="Q889">
            <v>0</v>
          </cell>
          <cell r="T889">
            <v>1055.6999999999998</v>
          </cell>
          <cell r="V889">
            <v>1055.6999999999998</v>
          </cell>
        </row>
        <row r="890">
          <cell r="D890" t="str">
            <v>MECANICA</v>
          </cell>
        </row>
        <row r="891">
          <cell r="D891">
            <v>5</v>
          </cell>
          <cell r="F891" t="str">
            <v>Cajón desvío a Tranque Valle</v>
          </cell>
          <cell r="G891" t="str">
            <v>un</v>
          </cell>
          <cell r="H891">
            <v>1</v>
          </cell>
          <cell r="M891">
            <v>4300</v>
          </cell>
          <cell r="N891">
            <v>33293</v>
          </cell>
          <cell r="P891">
            <v>0</v>
          </cell>
          <cell r="Q891">
            <v>0</v>
          </cell>
          <cell r="R891">
            <v>4.3</v>
          </cell>
          <cell r="T891">
            <v>33.292999999999999</v>
          </cell>
          <cell r="V891">
            <v>37.592999999999996</v>
          </cell>
        </row>
        <row r="892">
          <cell r="D892" t="str">
            <v>CAÑERIAS</v>
          </cell>
        </row>
        <row r="893">
          <cell r="D893">
            <v>6</v>
          </cell>
          <cell r="F893" t="str">
            <v>Global tuberías válvulas y fittings (se aplica 77% equipos mecànicos)</v>
          </cell>
          <cell r="G893" t="str">
            <v>gl</v>
          </cell>
          <cell r="H893">
            <v>1</v>
          </cell>
          <cell r="N893">
            <v>28947</v>
          </cell>
          <cell r="P893">
            <v>0</v>
          </cell>
          <cell r="Q893">
            <v>0</v>
          </cell>
          <cell r="R893">
            <v>0</v>
          </cell>
          <cell r="T893">
            <v>28.946999999999999</v>
          </cell>
          <cell r="V893">
            <v>28.946999999999999</v>
          </cell>
        </row>
        <row r="894">
          <cell r="D894" t="str">
            <v>ELECTRICIDAD</v>
          </cell>
        </row>
        <row r="895">
          <cell r="D895">
            <v>7</v>
          </cell>
          <cell r="F895" t="str">
            <v>Global equipos eléctricos (se aplica 8.3% equipos mecánicos)</v>
          </cell>
          <cell r="G895" t="str">
            <v>gl</v>
          </cell>
          <cell r="H895">
            <v>1</v>
          </cell>
          <cell r="N895">
            <v>3120</v>
          </cell>
          <cell r="P895">
            <v>0</v>
          </cell>
          <cell r="Q895">
            <v>0</v>
          </cell>
          <cell r="R895">
            <v>0</v>
          </cell>
          <cell r="T895">
            <v>3.12</v>
          </cell>
          <cell r="V895">
            <v>3.12</v>
          </cell>
        </row>
        <row r="896">
          <cell r="E896" t="str">
            <v>CANALETA DE RELAVES</v>
          </cell>
          <cell r="P896">
            <v>0</v>
          </cell>
          <cell r="Q896">
            <v>0</v>
          </cell>
          <cell r="R896">
            <v>4.3</v>
          </cell>
          <cell r="S896">
            <v>0</v>
          </cell>
          <cell r="T896">
            <v>1432.2957499999995</v>
          </cell>
          <cell r="V896">
            <v>1436.5957499999997</v>
          </cell>
        </row>
        <row r="904">
          <cell r="D904" t="str">
            <v>EXCAVACIONES Y RELLENOS</v>
          </cell>
        </row>
        <row r="905">
          <cell r="D905">
            <v>1</v>
          </cell>
          <cell r="F905" t="str">
            <v>Excavaciones</v>
          </cell>
          <cell r="G905" t="str">
            <v>m3</v>
          </cell>
          <cell r="H905">
            <v>360</v>
          </cell>
          <cell r="N905">
            <v>11</v>
          </cell>
          <cell r="P905">
            <v>0</v>
          </cell>
          <cell r="Q905">
            <v>0</v>
          </cell>
          <cell r="T905">
            <v>3.96</v>
          </cell>
          <cell r="V905">
            <v>3.96</v>
          </cell>
        </row>
        <row r="906">
          <cell r="D906" t="str">
            <v>HORMIGONES</v>
          </cell>
        </row>
        <row r="907">
          <cell r="D907">
            <v>2</v>
          </cell>
          <cell r="F907" t="str">
            <v xml:space="preserve">Hormigon armado          </v>
          </cell>
          <cell r="G907" t="str">
            <v>m3</v>
          </cell>
          <cell r="H907">
            <v>114.99999999999999</v>
          </cell>
          <cell r="N907">
            <v>503</v>
          </cell>
          <cell r="P907">
            <v>0</v>
          </cell>
          <cell r="Q907">
            <v>0</v>
          </cell>
          <cell r="T907">
            <v>57.844999999999992</v>
          </cell>
          <cell r="V907">
            <v>57.844999999999992</v>
          </cell>
        </row>
        <row r="908">
          <cell r="D908" t="str">
            <v>MECANICA</v>
          </cell>
        </row>
        <row r="909">
          <cell r="D909">
            <v>5</v>
          </cell>
          <cell r="F909" t="str">
            <v>Bomba impulsión 1250 HP</v>
          </cell>
          <cell r="G909" t="str">
            <v>un</v>
          </cell>
          <cell r="H909">
            <v>3</v>
          </cell>
          <cell r="L909">
            <v>312500</v>
          </cell>
          <cell r="N909">
            <v>31250</v>
          </cell>
          <cell r="P909">
            <v>0</v>
          </cell>
          <cell r="Q909">
            <v>937.5</v>
          </cell>
          <cell r="R909">
            <v>0</v>
          </cell>
          <cell r="T909">
            <v>93.75</v>
          </cell>
          <cell r="V909">
            <v>1031.25</v>
          </cell>
        </row>
        <row r="910">
          <cell r="D910">
            <v>5</v>
          </cell>
          <cell r="F910" t="str">
            <v>Obtención derechos de agua acorde a 175 KTPD</v>
          </cell>
          <cell r="G910" t="str">
            <v>gl</v>
          </cell>
          <cell r="H910">
            <v>1</v>
          </cell>
          <cell r="M910">
            <v>3278000</v>
          </cell>
          <cell r="R910">
            <v>3278</v>
          </cell>
          <cell r="V910">
            <v>3278</v>
          </cell>
        </row>
        <row r="911">
          <cell r="D911" t="str">
            <v>CAÑERIAS</v>
          </cell>
        </row>
        <row r="912">
          <cell r="D912">
            <v>6</v>
          </cell>
          <cell r="F912" t="str">
            <v>Tubería 24" e=0.281" (incluida zanja y relleno)</v>
          </cell>
          <cell r="G912" t="str">
            <v>ton</v>
          </cell>
          <cell r="H912">
            <v>573</v>
          </cell>
          <cell r="M912">
            <v>1000</v>
          </cell>
          <cell r="N912">
            <v>900</v>
          </cell>
          <cell r="R912">
            <v>0</v>
          </cell>
          <cell r="S912">
            <v>573</v>
          </cell>
          <cell r="T912">
            <v>515.70000000000005</v>
          </cell>
          <cell r="V912">
            <v>1088.7</v>
          </cell>
        </row>
        <row r="913">
          <cell r="D913">
            <v>6</v>
          </cell>
          <cell r="F913" t="str">
            <v>Tubería 24" e=0.312" (incluida zanja y relleno)</v>
          </cell>
          <cell r="G913" t="str">
            <v>ton</v>
          </cell>
          <cell r="H913">
            <v>341</v>
          </cell>
          <cell r="M913">
            <v>1000</v>
          </cell>
          <cell r="N913">
            <v>900</v>
          </cell>
          <cell r="R913">
            <v>0</v>
          </cell>
          <cell r="S913">
            <v>341</v>
          </cell>
          <cell r="T913">
            <v>306.89999999999998</v>
          </cell>
          <cell r="V913">
            <v>647.9</v>
          </cell>
        </row>
        <row r="914">
          <cell r="D914">
            <v>6</v>
          </cell>
          <cell r="F914" t="str">
            <v>Global tuberías válvulas y fittings (se aplica 10% equipos mecànicos)</v>
          </cell>
          <cell r="G914" t="str">
            <v>gl</v>
          </cell>
          <cell r="H914">
            <v>1</v>
          </cell>
          <cell r="N914">
            <v>103125</v>
          </cell>
          <cell r="P914">
            <v>0</v>
          </cell>
          <cell r="Q914">
            <v>0</v>
          </cell>
          <cell r="R914">
            <v>0</v>
          </cell>
          <cell r="T914">
            <v>103.125</v>
          </cell>
          <cell r="V914">
            <v>103.125</v>
          </cell>
        </row>
        <row r="915">
          <cell r="D915" t="str">
            <v>ELECTRICIDAD</v>
          </cell>
        </row>
        <row r="916">
          <cell r="D916">
            <v>7</v>
          </cell>
          <cell r="F916" t="str">
            <v>Global equipos eléctricos (se aplica 59% equipos mecánicos)</v>
          </cell>
          <cell r="G916" t="str">
            <v>gl</v>
          </cell>
          <cell r="H916">
            <v>1</v>
          </cell>
          <cell r="N916">
            <v>608438</v>
          </cell>
          <cell r="P916">
            <v>0</v>
          </cell>
          <cell r="Q916">
            <v>0</v>
          </cell>
          <cell r="R916">
            <v>0</v>
          </cell>
          <cell r="T916">
            <v>608.43799999999999</v>
          </cell>
          <cell r="V916">
            <v>608.43799999999999</v>
          </cell>
        </row>
        <row r="917">
          <cell r="E917" t="str">
            <v>SUMINISTRO DE AGUA FRESCA</v>
          </cell>
          <cell r="P917">
            <v>0</v>
          </cell>
          <cell r="Q917">
            <v>937.5</v>
          </cell>
          <cell r="R917">
            <v>3278</v>
          </cell>
          <cell r="S917">
            <v>914</v>
          </cell>
          <cell r="T917">
            <v>1689.7180000000003</v>
          </cell>
          <cell r="V917">
            <v>6819.2179999999998</v>
          </cell>
        </row>
        <row r="920">
          <cell r="E920" t="str">
            <v>Total: AGUAS Y RELAVES</v>
          </cell>
          <cell r="P920">
            <v>557.13</v>
          </cell>
          <cell r="Q920">
            <v>1946.556</v>
          </cell>
          <cell r="R920">
            <v>3908.5450000000001</v>
          </cell>
          <cell r="S920">
            <v>914</v>
          </cell>
          <cell r="T920">
            <v>10338.6327</v>
          </cell>
          <cell r="V920">
            <v>17664.863700000002</v>
          </cell>
          <cell r="AA920" t="str">
            <v xml:space="preserve"> </v>
          </cell>
        </row>
        <row r="924">
          <cell r="E924" t="str">
            <v>MANEJO DE CONCENTRADOS PUNTA CHUNGOS</v>
          </cell>
        </row>
        <row r="927">
          <cell r="D927" t="str">
            <v>EXCAVACIONES Y RELLENOS</v>
          </cell>
        </row>
        <row r="928">
          <cell r="D928">
            <v>1</v>
          </cell>
          <cell r="F928" t="str">
            <v>Excavaciones</v>
          </cell>
          <cell r="G928" t="str">
            <v>m3</v>
          </cell>
          <cell r="H928">
            <v>600</v>
          </cell>
          <cell r="N928">
            <v>11</v>
          </cell>
          <cell r="P928">
            <v>0</v>
          </cell>
          <cell r="Q928">
            <v>0</v>
          </cell>
          <cell r="T928">
            <v>6.6</v>
          </cell>
          <cell r="V928">
            <v>6.6</v>
          </cell>
        </row>
        <row r="929">
          <cell r="D929" t="str">
            <v>HORMIGONES</v>
          </cell>
        </row>
        <row r="930">
          <cell r="D930">
            <v>2</v>
          </cell>
          <cell r="F930" t="str">
            <v xml:space="preserve">Hormigon armado          </v>
          </cell>
          <cell r="G930" t="str">
            <v>m3</v>
          </cell>
          <cell r="H930">
            <v>103.49999999999999</v>
          </cell>
          <cell r="N930">
            <v>503</v>
          </cell>
          <cell r="P930">
            <v>0</v>
          </cell>
          <cell r="Q930">
            <v>0</v>
          </cell>
          <cell r="T930">
            <v>52.06049999999999</v>
          </cell>
          <cell r="V930">
            <v>52.06049999999999</v>
          </cell>
        </row>
        <row r="931">
          <cell r="D931" t="str">
            <v>MECANICA</v>
          </cell>
        </row>
        <row r="932">
          <cell r="D932">
            <v>5</v>
          </cell>
          <cell r="F932" t="str">
            <v>Bomba alimentación filtrado de concentr.tipo centrífuga horiz.tamaño 8"x6" 60 HP</v>
          </cell>
          <cell r="G932" t="str">
            <v>un</v>
          </cell>
          <cell r="H932">
            <v>1</v>
          </cell>
          <cell r="L932">
            <v>15758</v>
          </cell>
          <cell r="N932">
            <v>1576</v>
          </cell>
          <cell r="P932">
            <v>0</v>
          </cell>
          <cell r="Q932">
            <v>15.757999999999999</v>
          </cell>
          <cell r="R932">
            <v>0</v>
          </cell>
          <cell r="T932">
            <v>1.5760000000000001</v>
          </cell>
          <cell r="V932">
            <v>17.334</v>
          </cell>
        </row>
        <row r="933">
          <cell r="D933">
            <v>5</v>
          </cell>
          <cell r="F933" t="str">
            <v>Bpmba impulsión agua clarificada tipo centrífuga horiz. 6"x4" 25 HP</v>
          </cell>
          <cell r="G933" t="str">
            <v>un</v>
          </cell>
          <cell r="H933">
            <v>1</v>
          </cell>
          <cell r="L933">
            <v>10792</v>
          </cell>
          <cell r="N933">
            <v>1079</v>
          </cell>
          <cell r="P933">
            <v>0</v>
          </cell>
          <cell r="Q933">
            <v>10.792</v>
          </cell>
          <cell r="R933">
            <v>0</v>
          </cell>
          <cell r="T933">
            <v>1.079</v>
          </cell>
          <cell r="V933">
            <v>11.871</v>
          </cell>
        </row>
        <row r="934">
          <cell r="D934">
            <v>5</v>
          </cell>
          <cell r="F934" t="str">
            <v>Bomba descarga clarificador tipo centrif.horizontal 3"x2" 15 HP</v>
          </cell>
          <cell r="G934" t="str">
            <v>un</v>
          </cell>
          <cell r="H934">
            <v>2</v>
          </cell>
          <cell r="L934">
            <v>8080</v>
          </cell>
          <cell r="N934">
            <v>808</v>
          </cell>
          <cell r="P934">
            <v>0</v>
          </cell>
          <cell r="Q934">
            <v>16.16</v>
          </cell>
          <cell r="R934">
            <v>0</v>
          </cell>
          <cell r="T934">
            <v>1.6160000000000001</v>
          </cell>
          <cell r="V934">
            <v>17.776</v>
          </cell>
        </row>
        <row r="935">
          <cell r="D935">
            <v>5</v>
          </cell>
          <cell r="F935" t="str">
            <v>Bomba para derrames estanque concentrado tipo vertical tamaño 4" 30 HP</v>
          </cell>
          <cell r="G935" t="str">
            <v>un</v>
          </cell>
          <cell r="H935">
            <v>1</v>
          </cell>
          <cell r="L935">
            <v>29851</v>
          </cell>
          <cell r="N935">
            <v>2985</v>
          </cell>
          <cell r="P935">
            <v>0</v>
          </cell>
          <cell r="Q935">
            <v>29.850999999999999</v>
          </cell>
          <cell r="R935">
            <v>0</v>
          </cell>
          <cell r="T935">
            <v>2.9849999999999999</v>
          </cell>
          <cell r="V935">
            <v>32.835999999999999</v>
          </cell>
        </row>
        <row r="936">
          <cell r="D936">
            <v>5</v>
          </cell>
          <cell r="F936" t="str">
            <v>Estanque almacenamiento concentrado CU-MO Vol útil=1.050 m3 75 HP</v>
          </cell>
          <cell r="G936" t="str">
            <v>ton</v>
          </cell>
          <cell r="H936">
            <v>45</v>
          </cell>
          <cell r="M936">
            <v>4300</v>
          </cell>
          <cell r="N936">
            <v>1450</v>
          </cell>
          <cell r="P936">
            <v>0</v>
          </cell>
          <cell r="Q936">
            <v>0</v>
          </cell>
          <cell r="R936">
            <v>193.5</v>
          </cell>
          <cell r="T936">
            <v>65.25</v>
          </cell>
          <cell r="V936">
            <v>258.75</v>
          </cell>
        </row>
        <row r="937">
          <cell r="D937">
            <v>5</v>
          </cell>
          <cell r="F937" t="str">
            <v>Agitador estanque concentrado de Cu-Mo 1050 m3</v>
          </cell>
          <cell r="G937" t="str">
            <v>un</v>
          </cell>
          <cell r="H937">
            <v>1</v>
          </cell>
          <cell r="L937">
            <v>63200</v>
          </cell>
          <cell r="N937">
            <v>6320</v>
          </cell>
          <cell r="P937">
            <v>0</v>
          </cell>
          <cell r="Q937">
            <v>63.2</v>
          </cell>
          <cell r="R937">
            <v>0</v>
          </cell>
          <cell r="T937">
            <v>6.32</v>
          </cell>
          <cell r="V937">
            <v>69.52000000000001</v>
          </cell>
        </row>
        <row r="938">
          <cell r="D938">
            <v>5</v>
          </cell>
          <cell r="F938" t="str">
            <v>Espesador de concentrado 60 pie diámetro</v>
          </cell>
          <cell r="G938" t="str">
            <v>un</v>
          </cell>
          <cell r="H938">
            <v>2</v>
          </cell>
          <cell r="L938">
            <v>65280</v>
          </cell>
          <cell r="N938">
            <v>13560</v>
          </cell>
          <cell r="P938">
            <v>65.28</v>
          </cell>
          <cell r="Q938">
            <v>65.28</v>
          </cell>
          <cell r="T938">
            <v>27.12</v>
          </cell>
          <cell r="V938">
            <v>157.68</v>
          </cell>
        </row>
        <row r="939">
          <cell r="D939">
            <v>5</v>
          </cell>
          <cell r="F939" t="str">
            <v>Estanque clarificador 60 pie</v>
          </cell>
          <cell r="G939" t="str">
            <v>un</v>
          </cell>
          <cell r="H939">
            <v>1</v>
          </cell>
          <cell r="L939">
            <v>47700</v>
          </cell>
          <cell r="N939">
            <v>7155</v>
          </cell>
          <cell r="P939">
            <v>0</v>
          </cell>
          <cell r="Q939">
            <v>47.7</v>
          </cell>
          <cell r="T939">
            <v>7.1550000000000002</v>
          </cell>
          <cell r="V939">
            <v>54.855000000000004</v>
          </cell>
        </row>
        <row r="940">
          <cell r="D940">
            <v>5</v>
          </cell>
          <cell r="F940" t="str">
            <v>Estanque distribuidor de concentrado de cobre vol.útil=4m3</v>
          </cell>
          <cell r="G940" t="str">
            <v>ton</v>
          </cell>
          <cell r="H940">
            <v>4</v>
          </cell>
          <cell r="M940">
            <v>4300</v>
          </cell>
          <cell r="N940">
            <v>1450</v>
          </cell>
          <cell r="P940">
            <v>0</v>
          </cell>
          <cell r="R940">
            <v>17.2</v>
          </cell>
          <cell r="T940">
            <v>5.8</v>
          </cell>
          <cell r="V940">
            <v>23</v>
          </cell>
        </row>
        <row r="941">
          <cell r="D941" t="str">
            <v>CAÑERIAS</v>
          </cell>
        </row>
        <row r="942">
          <cell r="D942">
            <v>6</v>
          </cell>
          <cell r="F942" t="str">
            <v>Global tuberías válvulas y fittings (se aplica 72.2% equipos mecànicos)</v>
          </cell>
          <cell r="G942" t="str">
            <v>gl</v>
          </cell>
          <cell r="H942">
            <v>1</v>
          </cell>
          <cell r="N942">
            <v>464695</v>
          </cell>
          <cell r="P942">
            <v>0</v>
          </cell>
          <cell r="Q942">
            <v>0</v>
          </cell>
          <cell r="R942">
            <v>0</v>
          </cell>
          <cell r="T942">
            <v>464.69499999999999</v>
          </cell>
          <cell r="V942">
            <v>464.69499999999999</v>
          </cell>
        </row>
        <row r="943">
          <cell r="D943" t="str">
            <v>ELECTRICIDAD</v>
          </cell>
        </row>
        <row r="944">
          <cell r="D944">
            <v>7</v>
          </cell>
          <cell r="F944" t="str">
            <v>Global equipos eléctricos (se aplica 18.6% equipos mecánicos)</v>
          </cell>
          <cell r="G944" t="str">
            <v>gl</v>
          </cell>
          <cell r="H944">
            <v>1</v>
          </cell>
          <cell r="N944">
            <v>119714</v>
          </cell>
          <cell r="P944">
            <v>0</v>
          </cell>
          <cell r="Q944">
            <v>0</v>
          </cell>
          <cell r="R944">
            <v>0</v>
          </cell>
          <cell r="T944">
            <v>119.714</v>
          </cell>
          <cell r="V944">
            <v>119.714</v>
          </cell>
        </row>
        <row r="945">
          <cell r="E945" t="str">
            <v>ALMACENAMIENTO DE CONCENTRADOS</v>
          </cell>
          <cell r="P945">
            <v>65.28</v>
          </cell>
          <cell r="Q945">
            <v>248.74099999999999</v>
          </cell>
          <cell r="R945">
            <v>210.7</v>
          </cell>
          <cell r="S945">
            <v>0</v>
          </cell>
          <cell r="T945">
            <v>761.9704999999999</v>
          </cell>
          <cell r="V945">
            <v>1286.6914999999999</v>
          </cell>
        </row>
        <row r="949">
          <cell r="D949" t="str">
            <v>EXCAVACIONES Y RELLENOS</v>
          </cell>
        </row>
        <row r="950">
          <cell r="D950">
            <v>1</v>
          </cell>
          <cell r="F950" t="str">
            <v>Excavaciones                    filtros y espesador</v>
          </cell>
          <cell r="G950" t="str">
            <v>m3</v>
          </cell>
          <cell r="H950">
            <v>162</v>
          </cell>
          <cell r="N950">
            <v>11</v>
          </cell>
          <cell r="P950">
            <v>0</v>
          </cell>
          <cell r="Q950">
            <v>0</v>
          </cell>
          <cell r="T950">
            <v>1.782</v>
          </cell>
          <cell r="V950">
            <v>1.782</v>
          </cell>
        </row>
        <row r="951">
          <cell r="D951">
            <v>1</v>
          </cell>
          <cell r="F951" t="str">
            <v>Excavaciones                    estanques</v>
          </cell>
          <cell r="G951" t="str">
            <v>m3</v>
          </cell>
          <cell r="H951">
            <v>600</v>
          </cell>
          <cell r="N951">
            <v>11</v>
          </cell>
          <cell r="T951">
            <v>6.6</v>
          </cell>
          <cell r="V951">
            <v>6.6</v>
          </cell>
        </row>
        <row r="952">
          <cell r="D952" t="str">
            <v>HORMIGONES</v>
          </cell>
        </row>
        <row r="953">
          <cell r="D953">
            <v>2</v>
          </cell>
          <cell r="F953" t="str">
            <v xml:space="preserve">Hormigon armado          </v>
          </cell>
          <cell r="G953" t="str">
            <v>m3</v>
          </cell>
          <cell r="H953">
            <v>576.15</v>
          </cell>
          <cell r="N953">
            <v>503</v>
          </cell>
          <cell r="P953">
            <v>0</v>
          </cell>
          <cell r="Q953">
            <v>0</v>
          </cell>
          <cell r="T953">
            <v>289.80345</v>
          </cell>
          <cell r="V953">
            <v>289.80345</v>
          </cell>
        </row>
        <row r="954">
          <cell r="D954" t="str">
            <v>ESTRUCTURAS METALICAS</v>
          </cell>
        </row>
        <row r="955">
          <cell r="D955">
            <v>3</v>
          </cell>
          <cell r="F955" t="str">
            <v>Estructuras metálicas     ampliación edificio</v>
          </cell>
          <cell r="G955" t="str">
            <v>ton</v>
          </cell>
          <cell r="H955">
            <v>172.5</v>
          </cell>
          <cell r="M955">
            <v>1900</v>
          </cell>
          <cell r="N955">
            <v>870</v>
          </cell>
          <cell r="P955">
            <v>0</v>
          </cell>
          <cell r="Q955">
            <v>0</v>
          </cell>
          <cell r="R955">
            <v>327.75</v>
          </cell>
          <cell r="T955">
            <v>150.07499999999999</v>
          </cell>
          <cell r="V955">
            <v>477.82499999999999</v>
          </cell>
        </row>
        <row r="956">
          <cell r="D956" t="str">
            <v>MECANICA</v>
          </cell>
        </row>
        <row r="957">
          <cell r="D957">
            <v>5</v>
          </cell>
          <cell r="F957" t="str">
            <v>Bomba aliment.agua filtrado tipo centrífuga horiz.tamaño 8"x6" 15 HP</v>
          </cell>
          <cell r="G957" t="str">
            <v>un</v>
          </cell>
          <cell r="H957">
            <v>4</v>
          </cell>
          <cell r="L957">
            <v>12608</v>
          </cell>
          <cell r="N957">
            <v>1261</v>
          </cell>
          <cell r="P957">
            <v>0</v>
          </cell>
          <cell r="Q957">
            <v>50.432000000000002</v>
          </cell>
          <cell r="R957">
            <v>0</v>
          </cell>
          <cell r="T957">
            <v>5.0439999999999996</v>
          </cell>
          <cell r="V957">
            <v>55.475999999999999</v>
          </cell>
        </row>
        <row r="958">
          <cell r="D958">
            <v>5</v>
          </cell>
          <cell r="F958" t="str">
            <v>Bomba alimentación ácido 0.5 HP</v>
          </cell>
          <cell r="G958" t="str">
            <v>un</v>
          </cell>
          <cell r="H958">
            <v>4</v>
          </cell>
          <cell r="L958">
            <v>250</v>
          </cell>
          <cell r="N958">
            <v>25</v>
          </cell>
          <cell r="P958">
            <v>0</v>
          </cell>
          <cell r="Q958">
            <v>1</v>
          </cell>
          <cell r="R958">
            <v>0</v>
          </cell>
          <cell r="T958">
            <v>0.1</v>
          </cell>
          <cell r="V958">
            <v>1.1000000000000001</v>
          </cell>
        </row>
        <row r="959">
          <cell r="D959">
            <v>5</v>
          </cell>
          <cell r="F959" t="str">
            <v>Bomba de vacío concentrado de Cu 3HP  incluido en filtro concentrado de Cu</v>
          </cell>
          <cell r="G959" t="str">
            <v>un</v>
          </cell>
          <cell r="H959">
            <v>0</v>
          </cell>
          <cell r="P959">
            <v>0</v>
          </cell>
          <cell r="Q959">
            <v>0</v>
          </cell>
          <cell r="R959">
            <v>0</v>
          </cell>
          <cell r="T959">
            <v>0</v>
          </cell>
          <cell r="V959">
            <v>0</v>
          </cell>
        </row>
        <row r="960">
          <cell r="D960">
            <v>5</v>
          </cell>
          <cell r="F960" t="str">
            <v>Estanque receptor de agua filtradavol.útil=0.33 m3 c/u</v>
          </cell>
          <cell r="G960" t="str">
            <v>ton</v>
          </cell>
          <cell r="H960">
            <v>60</v>
          </cell>
          <cell r="M960">
            <v>4300</v>
          </cell>
          <cell r="N960">
            <v>1450</v>
          </cell>
          <cell r="P960">
            <v>0</v>
          </cell>
          <cell r="Q960">
            <v>0</v>
          </cell>
          <cell r="R960">
            <v>258</v>
          </cell>
          <cell r="T960">
            <v>87</v>
          </cell>
          <cell r="V960">
            <v>345</v>
          </cell>
        </row>
        <row r="961">
          <cell r="D961">
            <v>5</v>
          </cell>
          <cell r="F961" t="str">
            <v>Filtro concentrado de Cu tipo cerámico de disco área 45 m2 c/u 14 HP</v>
          </cell>
          <cell r="G961" t="str">
            <v>un</v>
          </cell>
          <cell r="H961">
            <v>4</v>
          </cell>
          <cell r="L961">
            <v>678100</v>
          </cell>
          <cell r="N961">
            <v>67810</v>
          </cell>
          <cell r="P961">
            <v>0</v>
          </cell>
          <cell r="Q961">
            <v>2712.4</v>
          </cell>
          <cell r="R961">
            <v>0</v>
          </cell>
          <cell r="T961">
            <v>271.24</v>
          </cell>
          <cell r="V961">
            <v>2983.6400000000003</v>
          </cell>
        </row>
        <row r="962">
          <cell r="D962">
            <v>5</v>
          </cell>
          <cell r="F962" t="str">
            <v>Alargamiento en 28.5 m correa de alimentación acopio de concentrado A=0.8m L=287m</v>
          </cell>
          <cell r="G962" t="str">
            <v>m</v>
          </cell>
          <cell r="H962">
            <v>26</v>
          </cell>
          <cell r="L962">
            <v>4135</v>
          </cell>
          <cell r="N962">
            <v>600</v>
          </cell>
          <cell r="P962">
            <v>107.51</v>
          </cell>
          <cell r="Q962">
            <v>0</v>
          </cell>
          <cell r="R962">
            <v>0</v>
          </cell>
          <cell r="T962">
            <v>15.6</v>
          </cell>
          <cell r="V962">
            <v>123.11</v>
          </cell>
        </row>
        <row r="963">
          <cell r="D963">
            <v>5</v>
          </cell>
          <cell r="F963" t="str">
            <v>Sistema de carguío de camiones</v>
          </cell>
          <cell r="G963" t="str">
            <v>gl</v>
          </cell>
          <cell r="H963">
            <v>1</v>
          </cell>
          <cell r="L963">
            <v>300000</v>
          </cell>
          <cell r="M963">
            <v>300000</v>
          </cell>
          <cell r="N963">
            <v>400000</v>
          </cell>
          <cell r="P963">
            <v>150</v>
          </cell>
          <cell r="Q963">
            <v>150</v>
          </cell>
          <cell r="R963">
            <v>150</v>
          </cell>
          <cell r="S963">
            <v>150</v>
          </cell>
          <cell r="T963">
            <v>400</v>
          </cell>
          <cell r="V963">
            <v>1000</v>
          </cell>
        </row>
        <row r="964">
          <cell r="D964" t="str">
            <v>CAÑERIAS</v>
          </cell>
        </row>
        <row r="965">
          <cell r="D965">
            <v>6</v>
          </cell>
          <cell r="F965" t="str">
            <v>Global tuberías válvulas y fittings (se aplica 12.4% equipos mecànicos)</v>
          </cell>
          <cell r="G965" t="str">
            <v>gl</v>
          </cell>
          <cell r="H965">
            <v>1</v>
          </cell>
          <cell r="N965">
            <v>434915</v>
          </cell>
          <cell r="P965">
            <v>0</v>
          </cell>
          <cell r="Q965">
            <v>0</v>
          </cell>
          <cell r="R965">
            <v>0</v>
          </cell>
          <cell r="T965">
            <v>434.91500000000002</v>
          </cell>
          <cell r="V965">
            <v>434.91500000000002</v>
          </cell>
        </row>
        <row r="966">
          <cell r="D966" t="str">
            <v>ELECTRICIDAD</v>
          </cell>
        </row>
        <row r="967">
          <cell r="D967">
            <v>7</v>
          </cell>
          <cell r="F967" t="str">
            <v>Global equipos eléctricos (se aplica 18.6% equipos mecánicos)</v>
          </cell>
          <cell r="G967" t="str">
            <v>gl</v>
          </cell>
          <cell r="H967">
            <v>1</v>
          </cell>
          <cell r="N967">
            <v>410364</v>
          </cell>
          <cell r="P967">
            <v>0</v>
          </cell>
          <cell r="Q967">
            <v>0</v>
          </cell>
          <cell r="R967">
            <v>0</v>
          </cell>
          <cell r="T967">
            <v>410.36399999999998</v>
          </cell>
          <cell r="V967">
            <v>410.36399999999998</v>
          </cell>
        </row>
        <row r="968">
          <cell r="E968" t="str">
            <v>PLANTA FILTROS</v>
          </cell>
          <cell r="P968">
            <v>257.51</v>
          </cell>
          <cell r="Q968">
            <v>2913.8319999999999</v>
          </cell>
          <cell r="R968">
            <v>735.75</v>
          </cell>
          <cell r="S968">
            <v>150</v>
          </cell>
          <cell r="T968">
            <v>2072.5234500000001</v>
          </cell>
          <cell r="V968">
            <v>6129.6154499999993</v>
          </cell>
        </row>
        <row r="972">
          <cell r="D972" t="str">
            <v>OBRAS CIVILES GENERALES</v>
          </cell>
        </row>
        <row r="973">
          <cell r="D973">
            <v>4</v>
          </cell>
          <cell r="F973" t="str">
            <v>Inversión en descarte de agua (plantación de 33.6 há red riego tranque 50.000 m3)</v>
          </cell>
          <cell r="G973" t="str">
            <v>gl</v>
          </cell>
          <cell r="H973">
            <v>1</v>
          </cell>
          <cell r="N973">
            <v>1285542</v>
          </cell>
          <cell r="P973">
            <v>0</v>
          </cell>
          <cell r="Q973">
            <v>0</v>
          </cell>
          <cell r="T973">
            <v>1285.5419999999999</v>
          </cell>
          <cell r="V973">
            <v>1285.5419999999999</v>
          </cell>
        </row>
        <row r="974">
          <cell r="D974" t="str">
            <v>MECANICA</v>
          </cell>
        </row>
        <row r="975">
          <cell r="D975">
            <v>5</v>
          </cell>
          <cell r="F975" t="str">
            <v>Bomba alimentación filtro de arena tipo centrífuga horiz. 6"x4" 30 HP</v>
          </cell>
          <cell r="G975" t="str">
            <v>un</v>
          </cell>
          <cell r="H975">
            <v>2</v>
          </cell>
          <cell r="L975">
            <v>11173</v>
          </cell>
          <cell r="N975">
            <v>1117</v>
          </cell>
          <cell r="P975">
            <v>0</v>
          </cell>
          <cell r="Q975">
            <v>22.346</v>
          </cell>
          <cell r="R975">
            <v>0</v>
          </cell>
          <cell r="T975">
            <v>2.234</v>
          </cell>
          <cell r="V975">
            <v>24.58</v>
          </cell>
        </row>
        <row r="976">
          <cell r="D976">
            <v>5</v>
          </cell>
          <cell r="F976" t="str">
            <v>Filtro arena cap: 45 m3/h max</v>
          </cell>
          <cell r="G976" t="str">
            <v>un</v>
          </cell>
          <cell r="H976">
            <v>1</v>
          </cell>
          <cell r="L976">
            <v>75900</v>
          </cell>
          <cell r="N976">
            <v>7590</v>
          </cell>
          <cell r="P976">
            <v>0</v>
          </cell>
          <cell r="Q976">
            <v>75.900000000000006</v>
          </cell>
          <cell r="R976">
            <v>0</v>
          </cell>
          <cell r="T976">
            <v>7.59</v>
          </cell>
          <cell r="V976">
            <v>83.490000000000009</v>
          </cell>
        </row>
        <row r="977">
          <cell r="D977">
            <v>5</v>
          </cell>
          <cell r="F977" t="str">
            <v>Ampliación FAD</v>
          </cell>
          <cell r="G977" t="str">
            <v>gl</v>
          </cell>
          <cell r="H977">
            <v>1</v>
          </cell>
          <cell r="M977">
            <v>100000</v>
          </cell>
          <cell r="R977">
            <v>100</v>
          </cell>
          <cell r="T977">
            <v>0</v>
          </cell>
          <cell r="V977">
            <v>100</v>
          </cell>
        </row>
        <row r="978">
          <cell r="D978" t="str">
            <v>CAÑERIAS</v>
          </cell>
        </row>
        <row r="979">
          <cell r="D979">
            <v>6</v>
          </cell>
          <cell r="F979" t="str">
            <v>Global tuberías válvulas y fittings (se aplica 90.2% equipos mecànicos)</v>
          </cell>
          <cell r="G979" t="str">
            <v>gl</v>
          </cell>
          <cell r="H979">
            <v>1</v>
          </cell>
          <cell r="N979">
            <v>97480</v>
          </cell>
          <cell r="P979">
            <v>0</v>
          </cell>
          <cell r="Q979">
            <v>0</v>
          </cell>
          <cell r="R979">
            <v>0</v>
          </cell>
          <cell r="T979">
            <v>97.48</v>
          </cell>
          <cell r="V979">
            <v>97.48</v>
          </cell>
        </row>
        <row r="980">
          <cell r="D980" t="str">
            <v>ELECTRICIDAD</v>
          </cell>
        </row>
        <row r="981">
          <cell r="D981">
            <v>7</v>
          </cell>
          <cell r="F981" t="str">
            <v>Global equipos eléctricos (se aplica 5.8% equipos mecánicos)</v>
          </cell>
          <cell r="G981" t="str">
            <v>gl</v>
          </cell>
          <cell r="H981">
            <v>1</v>
          </cell>
          <cell r="N981">
            <v>6268</v>
          </cell>
          <cell r="P981">
            <v>0</v>
          </cell>
          <cell r="Q981">
            <v>0</v>
          </cell>
          <cell r="R981">
            <v>0</v>
          </cell>
          <cell r="T981">
            <v>6.2679999999999998</v>
          </cell>
          <cell r="V981">
            <v>6.2679999999999998</v>
          </cell>
        </row>
        <row r="982">
          <cell r="E982" t="str">
            <v>SERVICIOS DE TRATAMIENTO DE AGUA PUERTO</v>
          </cell>
          <cell r="P982">
            <v>0</v>
          </cell>
          <cell r="Q982">
            <v>98.246000000000009</v>
          </cell>
          <cell r="R982">
            <v>100</v>
          </cell>
          <cell r="S982">
            <v>0</v>
          </cell>
          <cell r="T982">
            <v>1399.1139999999998</v>
          </cell>
          <cell r="V982">
            <v>1597.36</v>
          </cell>
        </row>
        <row r="985">
          <cell r="E985" t="str">
            <v>Total: MANEJO DE CONCENTRADOS PUNTA CHUNGOS</v>
          </cell>
          <cell r="P985">
            <v>322.78999999999996</v>
          </cell>
          <cell r="Q985">
            <v>3260.819</v>
          </cell>
          <cell r="R985">
            <v>1046.45</v>
          </cell>
          <cell r="S985">
            <v>150</v>
          </cell>
          <cell r="T985">
            <v>4233.6079499999996</v>
          </cell>
          <cell r="V985">
            <v>9013.6669499999989</v>
          </cell>
          <cell r="AA985" t="str">
            <v xml:space="preserve"> </v>
          </cell>
        </row>
        <row r="989">
          <cell r="E989" t="str">
            <v>INFRAESTRUCTURA</v>
          </cell>
        </row>
        <row r="992">
          <cell r="D992" t="str">
            <v>ELECTRICIDAD</v>
          </cell>
        </row>
        <row r="993">
          <cell r="D993">
            <v>7</v>
          </cell>
          <cell r="F993" t="str">
            <v>Transformador de poder trifásico c/resis.puesta a tierra c/pararrayos en 23 Kv</v>
          </cell>
          <cell r="G993" t="str">
            <v>un</v>
          </cell>
          <cell r="H993">
            <v>1</v>
          </cell>
          <cell r="L993">
            <v>1034886</v>
          </cell>
          <cell r="N993">
            <v>108600</v>
          </cell>
          <cell r="P993">
            <v>1034.886</v>
          </cell>
          <cell r="Q993">
            <v>0</v>
          </cell>
          <cell r="R993">
            <v>0</v>
          </cell>
          <cell r="T993">
            <v>108.6</v>
          </cell>
          <cell r="V993">
            <v>1143.4859999999999</v>
          </cell>
        </row>
        <row r="994">
          <cell r="D994">
            <v>7</v>
          </cell>
          <cell r="F994" t="str">
            <v>Transformador de poder trifásico c/resis.puesta a tierra 12/16/20 MVA-23kV/3</v>
          </cell>
          <cell r="G994" t="str">
            <v>un</v>
          </cell>
          <cell r="H994">
            <v>1</v>
          </cell>
          <cell r="L994">
            <v>207000</v>
          </cell>
          <cell r="N994">
            <v>21700</v>
          </cell>
          <cell r="P994">
            <v>0</v>
          </cell>
          <cell r="Q994">
            <v>207</v>
          </cell>
          <cell r="T994">
            <v>21.7</v>
          </cell>
          <cell r="V994">
            <v>228.7</v>
          </cell>
        </row>
        <row r="995">
          <cell r="D995">
            <v>7</v>
          </cell>
          <cell r="F995" t="str">
            <v>Transformador de potencial monofásico 220 kV 50 Hz 1050kV</v>
          </cell>
          <cell r="G995" t="str">
            <v>un</v>
          </cell>
          <cell r="H995">
            <v>3</v>
          </cell>
          <cell r="L995">
            <v>11097</v>
          </cell>
          <cell r="N995">
            <v>1750</v>
          </cell>
          <cell r="P995">
            <v>0</v>
          </cell>
          <cell r="Q995">
            <v>33.290999999999997</v>
          </cell>
          <cell r="T995">
            <v>5.25</v>
          </cell>
          <cell r="V995">
            <v>38.540999999999997</v>
          </cell>
        </row>
        <row r="996">
          <cell r="D996">
            <v>7</v>
          </cell>
          <cell r="F996" t="str">
            <v>transformador de servicios auxiliares 150 kVA 400/220V</v>
          </cell>
          <cell r="G996" t="str">
            <v>un</v>
          </cell>
          <cell r="H996">
            <v>2</v>
          </cell>
          <cell r="L996">
            <v>153350</v>
          </cell>
          <cell r="N996">
            <v>850</v>
          </cell>
          <cell r="P996">
            <v>306.7</v>
          </cell>
          <cell r="T996">
            <v>1.7</v>
          </cell>
          <cell r="V996">
            <v>308.39999999999998</v>
          </cell>
        </row>
        <row r="997">
          <cell r="D997">
            <v>7</v>
          </cell>
          <cell r="F997" t="str">
            <v>Transformador de distribución 500 kVA 23.0 Kv 4000V</v>
          </cell>
          <cell r="G997" t="str">
            <v>un</v>
          </cell>
          <cell r="H997">
            <v>4</v>
          </cell>
          <cell r="L997">
            <v>54370</v>
          </cell>
          <cell r="N997">
            <v>9250</v>
          </cell>
          <cell r="P997">
            <v>217.48</v>
          </cell>
          <cell r="T997">
            <v>37</v>
          </cell>
          <cell r="V997">
            <v>254.48</v>
          </cell>
        </row>
        <row r="998">
          <cell r="D998">
            <v>7</v>
          </cell>
          <cell r="F998" t="str">
            <v>Pararrayos monofásico ZnO, c7base aislante y contador descarga 220 kV, 20kA</v>
          </cell>
          <cell r="G998" t="str">
            <v>un</v>
          </cell>
          <cell r="H998">
            <v>3</v>
          </cell>
          <cell r="L998">
            <v>3876</v>
          </cell>
          <cell r="N998">
            <v>1500</v>
          </cell>
          <cell r="P998">
            <v>0</v>
          </cell>
          <cell r="Q998">
            <v>11.628</v>
          </cell>
          <cell r="T998">
            <v>4.5</v>
          </cell>
          <cell r="V998">
            <v>16.128</v>
          </cell>
        </row>
        <row r="999">
          <cell r="D999">
            <v>7</v>
          </cell>
          <cell r="F999" t="str">
            <v>Interruptor de poder trifásico sellado SF6 intemperie 2000A, 242 kV, 50kA</v>
          </cell>
          <cell r="G999" t="str">
            <v>un</v>
          </cell>
          <cell r="H999">
            <v>1</v>
          </cell>
          <cell r="L999">
            <v>102125</v>
          </cell>
          <cell r="N999">
            <v>15550</v>
          </cell>
          <cell r="P999">
            <v>0</v>
          </cell>
          <cell r="Q999">
            <v>102.125</v>
          </cell>
          <cell r="T999">
            <v>15.55</v>
          </cell>
          <cell r="V999">
            <v>117.675</v>
          </cell>
        </row>
        <row r="1000">
          <cell r="D1000">
            <v>7</v>
          </cell>
          <cell r="F1000" t="str">
            <v>Interruptor bajo carga trifásico intemperie</v>
          </cell>
          <cell r="G1000" t="str">
            <v>un</v>
          </cell>
          <cell r="H1000">
            <v>4</v>
          </cell>
          <cell r="L1000">
            <v>50340</v>
          </cell>
          <cell r="N1000">
            <v>4350</v>
          </cell>
          <cell r="P1000">
            <v>0</v>
          </cell>
          <cell r="Q1000">
            <v>201.36</v>
          </cell>
          <cell r="T1000">
            <v>17.399999999999999</v>
          </cell>
          <cell r="V1000">
            <v>218.76000000000002</v>
          </cell>
        </row>
        <row r="1001">
          <cell r="D1001">
            <v>7</v>
          </cell>
          <cell r="F1001" t="str">
            <v>Desconectador tripolar vertical doble apertura mec.operación a motor</v>
          </cell>
          <cell r="G1001" t="str">
            <v>un</v>
          </cell>
          <cell r="H1001">
            <v>2</v>
          </cell>
          <cell r="L1001">
            <v>17480</v>
          </cell>
          <cell r="N1001">
            <v>10300</v>
          </cell>
          <cell r="P1001">
            <v>0</v>
          </cell>
          <cell r="Q1001">
            <v>34.96</v>
          </cell>
          <cell r="T1001">
            <v>20.6</v>
          </cell>
          <cell r="V1001">
            <v>55.56</v>
          </cell>
        </row>
        <row r="1002">
          <cell r="D1002">
            <v>7</v>
          </cell>
          <cell r="F1002" t="str">
            <v>Filtro de armónicos 23 kV 5° armónica 5MVA</v>
          </cell>
          <cell r="G1002" t="str">
            <v>un</v>
          </cell>
          <cell r="H1002">
            <v>3</v>
          </cell>
          <cell r="L1002">
            <v>200194</v>
          </cell>
          <cell r="N1002">
            <v>25000</v>
          </cell>
          <cell r="P1002">
            <v>0</v>
          </cell>
          <cell r="Q1002">
            <v>600.58199999999999</v>
          </cell>
          <cell r="T1002">
            <v>75</v>
          </cell>
          <cell r="V1002">
            <v>675.58199999999999</v>
          </cell>
        </row>
        <row r="1003">
          <cell r="D1003">
            <v>7</v>
          </cell>
          <cell r="F1003" t="str">
            <v>Filtro de armónicos 23 kV 9,5° armónica 4 MVA</v>
          </cell>
          <cell r="G1003" t="str">
            <v>un</v>
          </cell>
          <cell r="H1003">
            <v>3</v>
          </cell>
          <cell r="L1003">
            <v>200194</v>
          </cell>
          <cell r="N1003">
            <v>25000</v>
          </cell>
          <cell r="P1003">
            <v>0</v>
          </cell>
          <cell r="Q1003">
            <v>600.58199999999999</v>
          </cell>
          <cell r="T1003">
            <v>75</v>
          </cell>
          <cell r="V1003">
            <v>675.58199999999999</v>
          </cell>
        </row>
        <row r="1004">
          <cell r="D1004">
            <v>7</v>
          </cell>
          <cell r="F1004" t="str">
            <v>Celdas 23 kV 1200 A</v>
          </cell>
          <cell r="G1004" t="str">
            <v>un</v>
          </cell>
          <cell r="H1004">
            <v>20</v>
          </cell>
          <cell r="L1004">
            <v>75600</v>
          </cell>
          <cell r="N1004">
            <v>5526</v>
          </cell>
          <cell r="P1004">
            <v>0</v>
          </cell>
          <cell r="Q1004">
            <v>1512</v>
          </cell>
          <cell r="T1004">
            <v>110.52</v>
          </cell>
          <cell r="V1004">
            <v>1622.52</v>
          </cell>
        </row>
        <row r="1005">
          <cell r="D1005">
            <v>7</v>
          </cell>
          <cell r="F1005" t="str">
            <v>panel de protección</v>
          </cell>
          <cell r="G1005" t="str">
            <v>un</v>
          </cell>
          <cell r="H1005">
            <v>1</v>
          </cell>
          <cell r="L1005">
            <v>206152</v>
          </cell>
          <cell r="N1005">
            <v>2225</v>
          </cell>
          <cell r="P1005">
            <v>0</v>
          </cell>
          <cell r="Q1005">
            <v>206.15199999999999</v>
          </cell>
          <cell r="T1005">
            <v>2.2250000000000001</v>
          </cell>
          <cell r="V1005">
            <v>208.37699999999998</v>
          </cell>
        </row>
        <row r="1006">
          <cell r="D1006">
            <v>7</v>
          </cell>
          <cell r="F1006" t="str">
            <v>Cargador de baterías 380V 125DC 60A</v>
          </cell>
          <cell r="G1006" t="str">
            <v>un</v>
          </cell>
          <cell r="H1006">
            <v>1</v>
          </cell>
          <cell r="L1006">
            <v>12243</v>
          </cell>
          <cell r="N1006">
            <v>950</v>
          </cell>
          <cell r="P1006">
            <v>0</v>
          </cell>
          <cell r="Q1006">
            <v>12.243</v>
          </cell>
          <cell r="T1006">
            <v>0.95</v>
          </cell>
          <cell r="V1006">
            <v>13.193</v>
          </cell>
        </row>
        <row r="1007">
          <cell r="D1007">
            <v>7</v>
          </cell>
          <cell r="F1007" t="str">
            <v>Juego de batería niquel cadmio 400 AH 125 VDC</v>
          </cell>
          <cell r="G1007" t="str">
            <v>un</v>
          </cell>
          <cell r="H1007">
            <v>1</v>
          </cell>
          <cell r="L1007">
            <v>24480</v>
          </cell>
          <cell r="N1007">
            <v>1725</v>
          </cell>
          <cell r="P1007">
            <v>0</v>
          </cell>
          <cell r="Q1007">
            <v>24.48</v>
          </cell>
          <cell r="T1007">
            <v>1.7250000000000001</v>
          </cell>
          <cell r="V1007">
            <v>26.205000000000002</v>
          </cell>
        </row>
        <row r="1008">
          <cell r="D1008">
            <v>7</v>
          </cell>
          <cell r="F1008" t="str">
            <v>UPS 5 kVA c/transformador</v>
          </cell>
          <cell r="G1008" t="str">
            <v>un</v>
          </cell>
          <cell r="H1008">
            <v>1</v>
          </cell>
          <cell r="L1008">
            <v>9900</v>
          </cell>
          <cell r="N1008">
            <v>1250</v>
          </cell>
          <cell r="P1008">
            <v>0</v>
          </cell>
          <cell r="Q1008">
            <v>9.9</v>
          </cell>
          <cell r="T1008">
            <v>1.25</v>
          </cell>
          <cell r="V1008">
            <v>11.15</v>
          </cell>
        </row>
        <row r="1009">
          <cell r="D1009">
            <v>7</v>
          </cell>
          <cell r="F1009" t="str">
            <v>Aislador de pedestal completo c/pernos de fijación modelo LAPP 315324-H</v>
          </cell>
          <cell r="G1009" t="str">
            <v>un</v>
          </cell>
          <cell r="H1009">
            <v>6</v>
          </cell>
          <cell r="L1009">
            <v>5373</v>
          </cell>
          <cell r="N1009">
            <v>680</v>
          </cell>
          <cell r="P1009">
            <v>0</v>
          </cell>
          <cell r="Q1009">
            <v>32.238</v>
          </cell>
          <cell r="T1009">
            <v>4.08</v>
          </cell>
          <cell r="V1009">
            <v>36.317999999999998</v>
          </cell>
        </row>
        <row r="1010">
          <cell r="D1010">
            <v>7</v>
          </cell>
          <cell r="F1010" t="str">
            <v>Cable de aluminio tipo AAC Coreosis 1590 MCM</v>
          </cell>
          <cell r="G1010" t="str">
            <v>un</v>
          </cell>
          <cell r="H1010">
            <v>500</v>
          </cell>
          <cell r="L1010">
            <v>23</v>
          </cell>
          <cell r="N1010">
            <v>1</v>
          </cell>
          <cell r="P1010">
            <v>0</v>
          </cell>
          <cell r="Q1010">
            <v>11.5</v>
          </cell>
          <cell r="T1010">
            <v>0.5</v>
          </cell>
          <cell r="V1010">
            <v>12</v>
          </cell>
        </row>
        <row r="1011">
          <cell r="D1011">
            <v>7</v>
          </cell>
          <cell r="F1011" t="str">
            <v>Cable unipolar aislado133% EPR 25kV 250 MCM</v>
          </cell>
          <cell r="G1011" t="str">
            <v>un</v>
          </cell>
          <cell r="H1011">
            <v>2160</v>
          </cell>
          <cell r="L1011">
            <v>25</v>
          </cell>
          <cell r="N1011">
            <v>13</v>
          </cell>
          <cell r="P1011">
            <v>54</v>
          </cell>
          <cell r="T1011">
            <v>28.08</v>
          </cell>
          <cell r="V1011">
            <v>82.08</v>
          </cell>
        </row>
        <row r="1012">
          <cell r="D1012">
            <v>7</v>
          </cell>
          <cell r="F1012" t="str">
            <v>Cable unipolar aislado133% EPR 25kV 1000 MCM</v>
          </cell>
          <cell r="G1012" t="str">
            <v>un</v>
          </cell>
          <cell r="H1012">
            <v>4800</v>
          </cell>
          <cell r="L1012">
            <v>50</v>
          </cell>
          <cell r="N1012">
            <v>26</v>
          </cell>
          <cell r="P1012">
            <v>240</v>
          </cell>
          <cell r="T1012">
            <v>124.8</v>
          </cell>
          <cell r="V1012">
            <v>364.8</v>
          </cell>
        </row>
        <row r="1013">
          <cell r="D1013">
            <v>7</v>
          </cell>
          <cell r="F1013" t="str">
            <v>Cable unipolar aislado133% EPR 5kV 1000 MCM</v>
          </cell>
          <cell r="G1013" t="str">
            <v>un</v>
          </cell>
          <cell r="H1013">
            <v>1500</v>
          </cell>
          <cell r="L1013">
            <v>56</v>
          </cell>
          <cell r="N1013">
            <v>5</v>
          </cell>
          <cell r="P1013">
            <v>84</v>
          </cell>
          <cell r="T1013">
            <v>7.5</v>
          </cell>
          <cell r="V1013">
            <v>91.5</v>
          </cell>
        </row>
        <row r="1014">
          <cell r="D1014">
            <v>7</v>
          </cell>
          <cell r="F1014" t="str">
            <v>Mastil de pararrayos Ñ h=22m</v>
          </cell>
          <cell r="G1014" t="str">
            <v>un</v>
          </cell>
          <cell r="H1014">
            <v>3</v>
          </cell>
          <cell r="L1014">
            <v>10000</v>
          </cell>
          <cell r="N1014">
            <v>2500</v>
          </cell>
          <cell r="P1014">
            <v>30</v>
          </cell>
          <cell r="T1014">
            <v>7.5</v>
          </cell>
          <cell r="V1014">
            <v>37.5</v>
          </cell>
        </row>
        <row r="1015">
          <cell r="D1015">
            <v>7</v>
          </cell>
          <cell r="F1015" t="str">
            <v>Ferretería y conectores patio altaa tensión clase 220 kV</v>
          </cell>
          <cell r="G1015" t="str">
            <v>un</v>
          </cell>
          <cell r="H1015">
            <v>1</v>
          </cell>
          <cell r="L1015">
            <v>22043</v>
          </cell>
          <cell r="N1015">
            <v>62500</v>
          </cell>
          <cell r="P1015">
            <v>22.042999999999999</v>
          </cell>
          <cell r="T1015">
            <v>62.5</v>
          </cell>
          <cell r="V1015">
            <v>84.543000000000006</v>
          </cell>
        </row>
        <row r="1016">
          <cell r="D1016">
            <v>7</v>
          </cell>
          <cell r="F1016" t="str">
            <v>Cadena 16 aisladores anclaje de porcelana tipo neblina</v>
          </cell>
          <cell r="G1016" t="str">
            <v>un</v>
          </cell>
          <cell r="H1016">
            <v>6</v>
          </cell>
          <cell r="L1016">
            <v>500</v>
          </cell>
          <cell r="N1016">
            <v>39</v>
          </cell>
          <cell r="P1016">
            <v>0</v>
          </cell>
          <cell r="Q1016">
            <v>3</v>
          </cell>
          <cell r="T1016">
            <v>0.23400000000000001</v>
          </cell>
          <cell r="V1016">
            <v>3.234</v>
          </cell>
        </row>
        <row r="1017">
          <cell r="D1017">
            <v>7</v>
          </cell>
          <cell r="F1017" t="str">
            <v>Sistema puesta a tierra sist.Opat-Endesa data eq.prot.fact.superv.de potencia</v>
          </cell>
          <cell r="G1017" t="str">
            <v>un</v>
          </cell>
          <cell r="H1017">
            <v>1</v>
          </cell>
          <cell r="L1017">
            <v>451152</v>
          </cell>
          <cell r="N1017">
            <v>15000</v>
          </cell>
          <cell r="P1017">
            <v>451.15199999999999</v>
          </cell>
          <cell r="T1017">
            <v>15</v>
          </cell>
          <cell r="V1017">
            <v>466.15199999999999</v>
          </cell>
        </row>
        <row r="1018">
          <cell r="D1018">
            <v>7</v>
          </cell>
          <cell r="F1018" t="str">
            <v>Sist.alumbrado y calefacción sist.refr.y presurizac.sist.alarma emergencia</v>
          </cell>
          <cell r="G1018" t="str">
            <v>un</v>
          </cell>
          <cell r="H1018">
            <v>1</v>
          </cell>
          <cell r="L1018">
            <v>18700</v>
          </cell>
          <cell r="N1018">
            <v>2500</v>
          </cell>
          <cell r="P1018">
            <v>0</v>
          </cell>
          <cell r="Q1018">
            <v>18.7</v>
          </cell>
          <cell r="T1018">
            <v>2.5</v>
          </cell>
          <cell r="V1018">
            <v>21.2</v>
          </cell>
        </row>
        <row r="1019">
          <cell r="D1019">
            <v>7</v>
          </cell>
          <cell r="F1019" t="str">
            <v>Mufa terminal 23 kV</v>
          </cell>
          <cell r="G1019" t="str">
            <v>un</v>
          </cell>
          <cell r="H1019">
            <v>48</v>
          </cell>
          <cell r="L1019">
            <v>250</v>
          </cell>
          <cell r="N1019">
            <v>5</v>
          </cell>
          <cell r="P1019">
            <v>0</v>
          </cell>
          <cell r="Q1019">
            <v>12</v>
          </cell>
          <cell r="T1019">
            <v>0.24</v>
          </cell>
          <cell r="V1019">
            <v>12.24</v>
          </cell>
        </row>
        <row r="1020">
          <cell r="D1020">
            <v>7</v>
          </cell>
          <cell r="F1020" t="str">
            <v>Mufa terminal 5 kV</v>
          </cell>
          <cell r="G1020" t="str">
            <v>un</v>
          </cell>
          <cell r="H1020">
            <v>100</v>
          </cell>
          <cell r="L1020">
            <v>100</v>
          </cell>
          <cell r="N1020">
            <v>5</v>
          </cell>
          <cell r="P1020">
            <v>0</v>
          </cell>
          <cell r="Q1020">
            <v>10</v>
          </cell>
          <cell r="T1020">
            <v>0.5</v>
          </cell>
          <cell r="V1020">
            <v>10.5</v>
          </cell>
        </row>
        <row r="1021">
          <cell r="D1021">
            <v>7</v>
          </cell>
          <cell r="F1021" t="str">
            <v>Switchgear 3.45 kV 15 posiciones</v>
          </cell>
          <cell r="G1021" t="str">
            <v>un</v>
          </cell>
          <cell r="H1021">
            <v>20</v>
          </cell>
          <cell r="L1021">
            <v>40000</v>
          </cell>
          <cell r="N1021">
            <v>2500</v>
          </cell>
          <cell r="P1021">
            <v>0</v>
          </cell>
          <cell r="Q1021">
            <v>800</v>
          </cell>
          <cell r="T1021">
            <v>50</v>
          </cell>
          <cell r="V1021">
            <v>850</v>
          </cell>
        </row>
        <row r="1022">
          <cell r="D1022">
            <v>7</v>
          </cell>
          <cell r="F1022" t="str">
            <v>Subestación unitaria c/centro de distribución de carga 2.0/2.3 kVA</v>
          </cell>
          <cell r="G1022" t="str">
            <v>un</v>
          </cell>
          <cell r="H1022">
            <v>6</v>
          </cell>
          <cell r="L1022">
            <v>144350</v>
          </cell>
          <cell r="N1022">
            <v>4350</v>
          </cell>
          <cell r="P1022">
            <v>866.1</v>
          </cell>
          <cell r="T1022">
            <v>26.1</v>
          </cell>
          <cell r="V1022">
            <v>892.2</v>
          </cell>
        </row>
        <row r="1023">
          <cell r="D1023">
            <v>7</v>
          </cell>
          <cell r="F1023" t="str">
            <v>Centro control de motores celdas de flotación 400V 3F 50Hz 4000A</v>
          </cell>
          <cell r="G1023" t="str">
            <v>un</v>
          </cell>
          <cell r="H1023">
            <v>3</v>
          </cell>
          <cell r="L1023">
            <v>35596</v>
          </cell>
          <cell r="N1023">
            <v>4350</v>
          </cell>
          <cell r="P1023">
            <v>53.393999999999998</v>
          </cell>
          <cell r="Q1023">
            <v>53.393999999999998</v>
          </cell>
          <cell r="T1023">
            <v>13.05</v>
          </cell>
          <cell r="V1023">
            <v>119.83799999999999</v>
          </cell>
        </row>
        <row r="1024">
          <cell r="D1024">
            <v>7</v>
          </cell>
          <cell r="F1024" t="str">
            <v>Centro control de motores bombas de pozo 400V 3F 50Hz 800A</v>
          </cell>
          <cell r="G1024" t="str">
            <v>un</v>
          </cell>
          <cell r="H1024">
            <v>4</v>
          </cell>
          <cell r="L1024">
            <v>11865</v>
          </cell>
          <cell r="N1024">
            <v>1450</v>
          </cell>
          <cell r="P1024">
            <v>23.73</v>
          </cell>
          <cell r="Q1024">
            <v>23.73</v>
          </cell>
          <cell r="T1024">
            <v>5.8</v>
          </cell>
          <cell r="V1024">
            <v>53.26</v>
          </cell>
        </row>
        <row r="1025">
          <cell r="D1025">
            <v>7</v>
          </cell>
          <cell r="F1025" t="str">
            <v>Generador diesel 2000 kVA 3hp 400/230 volt</v>
          </cell>
          <cell r="G1025" t="str">
            <v>un</v>
          </cell>
          <cell r="H1025">
            <v>1</v>
          </cell>
          <cell r="L1025">
            <v>311911</v>
          </cell>
          <cell r="N1025">
            <v>9750</v>
          </cell>
          <cell r="P1025">
            <v>0</v>
          </cell>
          <cell r="Q1025">
            <v>311.911</v>
          </cell>
          <cell r="T1025">
            <v>9.75</v>
          </cell>
          <cell r="V1025">
            <v>321.661</v>
          </cell>
        </row>
        <row r="1026">
          <cell r="D1026">
            <v>7</v>
          </cell>
          <cell r="F1026" t="str">
            <v>Transformador 2.0/2.24/2.58 MVA, 400-23/13.8 kV</v>
          </cell>
          <cell r="G1026" t="str">
            <v>un</v>
          </cell>
          <cell r="H1026">
            <v>2</v>
          </cell>
          <cell r="L1026">
            <v>67357</v>
          </cell>
          <cell r="N1026">
            <v>21500</v>
          </cell>
          <cell r="P1026">
            <v>134.714</v>
          </cell>
          <cell r="T1026">
            <v>43</v>
          </cell>
          <cell r="V1026">
            <v>177.714</v>
          </cell>
        </row>
        <row r="1028">
          <cell r="E1028" t="str">
            <v>SUBESTACION PRINCIPAL</v>
          </cell>
          <cell r="P1028">
            <v>3518.1989999999996</v>
          </cell>
          <cell r="Q1028">
            <v>4832.7759999999998</v>
          </cell>
          <cell r="R1028">
            <v>0</v>
          </cell>
          <cell r="S1028">
            <v>0</v>
          </cell>
          <cell r="T1028">
            <v>900.10399999999993</v>
          </cell>
          <cell r="V1028">
            <v>9251.0789999999997</v>
          </cell>
        </row>
        <row r="1032">
          <cell r="D1032" t="str">
            <v>INSTRUMENTACION</v>
          </cell>
        </row>
        <row r="1033">
          <cell r="F1033" t="str">
            <v>Sistema de control distribuido 175 KTPD</v>
          </cell>
          <cell r="G1033" t="str">
            <v>gl</v>
          </cell>
          <cell r="H1033">
            <v>1</v>
          </cell>
          <cell r="V1033">
            <v>2251</v>
          </cell>
        </row>
        <row r="1034">
          <cell r="F1034" t="str">
            <v>Instrumentación de procesos 175 KTPD</v>
          </cell>
          <cell r="G1034" t="str">
            <v>gl</v>
          </cell>
          <cell r="H1034">
            <v>1</v>
          </cell>
          <cell r="V1034">
            <v>5483</v>
          </cell>
        </row>
        <row r="1035">
          <cell r="E1035" t="str">
            <v>CONTROL DISTRIBUIDO E INSTRUMENTACION</v>
          </cell>
          <cell r="P1035">
            <v>0</v>
          </cell>
          <cell r="Q1035">
            <v>0</v>
          </cell>
          <cell r="R1035">
            <v>0</v>
          </cell>
          <cell r="S1035">
            <v>0</v>
          </cell>
          <cell r="T1035">
            <v>0</v>
          </cell>
          <cell r="V1035">
            <v>7734</v>
          </cell>
        </row>
        <row r="1038">
          <cell r="E1038" t="str">
            <v>Total: INFRAESTRUCTURA (excluye 750 Contr.Distr.e Instrument.)</v>
          </cell>
          <cell r="P1038">
            <v>3518.1989999999996</v>
          </cell>
          <cell r="Q1038">
            <v>4832.7759999999998</v>
          </cell>
          <cell r="R1038">
            <v>0</v>
          </cell>
          <cell r="S1038">
            <v>0</v>
          </cell>
          <cell r="T1038">
            <v>900.10399999999993</v>
          </cell>
          <cell r="U1038">
            <v>0</v>
          </cell>
          <cell r="V1038">
            <v>9251.0789999999997</v>
          </cell>
          <cell r="AA1038" t="str">
            <v xml:space="preserve"> </v>
          </cell>
        </row>
        <row r="1042">
          <cell r="E1042" t="str">
            <v>TOTAL COSTO DIRECTO (Excluye 750 Control Distribuido e Instrumentación)</v>
          </cell>
          <cell r="P1042">
            <v>14703.163499999999</v>
          </cell>
          <cell r="Q1042">
            <v>67107.552499999991</v>
          </cell>
          <cell r="R1042">
            <v>18669.000000000004</v>
          </cell>
          <cell r="S1042">
            <v>1731.75</v>
          </cell>
          <cell r="T1042">
            <v>56603.876549999994</v>
          </cell>
          <cell r="V1042">
            <v>158815.34254999997</v>
          </cell>
        </row>
        <row r="1054">
          <cell r="F1054" t="str">
            <v>Ingenieria y Adquisiciones</v>
          </cell>
        </row>
        <row r="1055">
          <cell r="D1055">
            <v>9</v>
          </cell>
          <cell r="F1055" t="str">
            <v>Ingeniería Básica</v>
          </cell>
          <cell r="G1055" t="str">
            <v>hrs</v>
          </cell>
          <cell r="H1055">
            <v>38080</v>
          </cell>
          <cell r="S1055">
            <v>65</v>
          </cell>
          <cell r="V1055">
            <v>2475.1999999999998</v>
          </cell>
        </row>
        <row r="1056">
          <cell r="D1056">
            <v>9</v>
          </cell>
          <cell r="F1056" t="str">
            <v>Ingeniería de Detalles</v>
          </cell>
          <cell r="G1056" t="str">
            <v>hrs</v>
          </cell>
          <cell r="H1056">
            <v>247060</v>
          </cell>
          <cell r="S1056">
            <v>51</v>
          </cell>
          <cell r="V1056">
            <v>12600.06</v>
          </cell>
        </row>
        <row r="1057">
          <cell r="D1057">
            <v>9</v>
          </cell>
          <cell r="F1057" t="str">
            <v>Asesoría Puesta en Marcha (2% costo equipos)</v>
          </cell>
          <cell r="H1057">
            <v>1</v>
          </cell>
          <cell r="S1057">
            <v>1636000</v>
          </cell>
          <cell r="V1057">
            <v>1636</v>
          </cell>
        </row>
        <row r="1058">
          <cell r="D1058">
            <v>9</v>
          </cell>
          <cell r="F1058" t="str">
            <v>Ingeniería de Terreno</v>
          </cell>
          <cell r="G1058" t="str">
            <v>hrs</v>
          </cell>
          <cell r="H1058">
            <v>0</v>
          </cell>
          <cell r="S1058">
            <v>65</v>
          </cell>
          <cell r="V1058">
            <v>0</v>
          </cell>
        </row>
        <row r="1059">
          <cell r="D1059">
            <v>9</v>
          </cell>
          <cell r="F1059" t="str">
            <v>Gestión de Comprasy Adquisiciones (1% costo mat.y equip.aportados por MLP)</v>
          </cell>
          <cell r="G1059" t="str">
            <v>Sum</v>
          </cell>
          <cell r="H1059">
            <v>1</v>
          </cell>
          <cell r="S1059">
            <v>615000</v>
          </cell>
          <cell r="V1059">
            <v>615</v>
          </cell>
        </row>
        <row r="1060">
          <cell r="F1060" t="str">
            <v xml:space="preserve"> </v>
          </cell>
        </row>
        <row r="1061">
          <cell r="F1061" t="str">
            <v>Administración de la Construcción</v>
          </cell>
        </row>
        <row r="1062">
          <cell r="D1062">
            <v>9</v>
          </cell>
          <cell r="F1062" t="str">
            <v>Administración de la Construcción (5% costo Constr.y Montaje)</v>
          </cell>
          <cell r="G1062" t="str">
            <v>Sum</v>
          </cell>
          <cell r="H1062">
            <v>1</v>
          </cell>
          <cell r="S1062">
            <v>2812000</v>
          </cell>
          <cell r="V1062">
            <v>2812</v>
          </cell>
        </row>
        <row r="1063">
          <cell r="D1063">
            <v>9</v>
          </cell>
          <cell r="F1063" t="str">
            <v>Inspección de la Construcción (5% costo Construcción y Montaje)</v>
          </cell>
          <cell r="G1063" t="str">
            <v>Sum</v>
          </cell>
          <cell r="H1063">
            <v>1</v>
          </cell>
          <cell r="S1063">
            <v>2812000</v>
          </cell>
          <cell r="V1063">
            <v>2812</v>
          </cell>
        </row>
        <row r="1064">
          <cell r="D1064">
            <v>9</v>
          </cell>
          <cell r="F1064" t="str">
            <v>Construction Management (Staff Local)</v>
          </cell>
          <cell r="G1064" t="str">
            <v>Sum</v>
          </cell>
          <cell r="H1064">
            <v>0</v>
          </cell>
        </row>
        <row r="1065">
          <cell r="D1065">
            <v>9</v>
          </cell>
          <cell r="F1065" t="str">
            <v>Air Fares &amp; Turnarounds</v>
          </cell>
          <cell r="G1065" t="str">
            <v>Sum</v>
          </cell>
          <cell r="H1065">
            <v>0</v>
          </cell>
        </row>
        <row r="1066">
          <cell r="D1066">
            <v>9</v>
          </cell>
          <cell r="F1066" t="str">
            <v xml:space="preserve">Room &amp; Board Expat ($25/day hotel, $10/day meals) </v>
          </cell>
          <cell r="G1066" t="str">
            <v>mdy</v>
          </cell>
          <cell r="H1066">
            <v>0</v>
          </cell>
        </row>
        <row r="1067">
          <cell r="D1067">
            <v>9</v>
          </cell>
          <cell r="F1067" t="str">
            <v>Construction Management Office</v>
          </cell>
          <cell r="G1067" t="str">
            <v>Sum</v>
          </cell>
          <cell r="H1067">
            <v>0</v>
          </cell>
        </row>
        <row r="1068">
          <cell r="D1068">
            <v>9</v>
          </cell>
          <cell r="F1068" t="str">
            <v>Long Distance Charges</v>
          </cell>
          <cell r="G1068" t="str">
            <v>Sum</v>
          </cell>
          <cell r="H1068">
            <v>0</v>
          </cell>
        </row>
        <row r="1069">
          <cell r="D1069">
            <v>9</v>
          </cell>
          <cell r="F1069" t="str">
            <v>Furniture &amp; Office Equipment</v>
          </cell>
          <cell r="G1069" t="str">
            <v>Sum</v>
          </cell>
          <cell r="H1069">
            <v>0</v>
          </cell>
        </row>
        <row r="1070">
          <cell r="D1070">
            <v>9</v>
          </cell>
          <cell r="F1070" t="str">
            <v>Office Supplies</v>
          </cell>
          <cell r="G1070" t="str">
            <v>Sum</v>
          </cell>
          <cell r="H1070">
            <v>0</v>
          </cell>
        </row>
        <row r="1071">
          <cell r="D1071">
            <v>9</v>
          </cell>
          <cell r="F1071" t="str">
            <v>Site Signage</v>
          </cell>
          <cell r="G1071" t="str">
            <v>Sum</v>
          </cell>
          <cell r="H1071">
            <v>0</v>
          </cell>
        </row>
        <row r="1072">
          <cell r="D1072">
            <v>9</v>
          </cell>
          <cell r="F1072" t="str">
            <v>Pick-up trucks (1 x 14mnths, 2 x 10mths)</v>
          </cell>
          <cell r="G1072" t="str">
            <v>mnths</v>
          </cell>
          <cell r="H1072">
            <v>0</v>
          </cell>
        </row>
        <row r="1073">
          <cell r="D1073">
            <v>9</v>
          </cell>
          <cell r="F1073" t="str">
            <v>(8) Passenger Bus</v>
          </cell>
          <cell r="G1073" t="str">
            <v>mnths</v>
          </cell>
          <cell r="H1073">
            <v>0</v>
          </cell>
        </row>
        <row r="1074">
          <cell r="D1074">
            <v>9</v>
          </cell>
          <cell r="F1074" t="str">
            <v>Translation Services</v>
          </cell>
          <cell r="G1074" t="str">
            <v>Sum</v>
          </cell>
          <cell r="H1074">
            <v>0</v>
          </cell>
        </row>
        <row r="1076">
          <cell r="E1076" t="str">
            <v>EPCM</v>
          </cell>
          <cell r="V1076">
            <v>22950.26</v>
          </cell>
        </row>
        <row r="1081">
          <cell r="D1081">
            <v>10</v>
          </cell>
          <cell r="F1081" t="str">
            <v>Contratista de construccióm 45% costo de construcción y montaje</v>
          </cell>
          <cell r="G1081" t="str">
            <v>Sum</v>
          </cell>
          <cell r="H1081">
            <v>1</v>
          </cell>
          <cell r="S1081">
            <v>25311000</v>
          </cell>
          <cell r="V1081">
            <v>25311</v>
          </cell>
        </row>
        <row r="1083">
          <cell r="E1083" t="str">
            <v>Indirectos de Construcción</v>
          </cell>
          <cell r="V1083">
            <v>25311</v>
          </cell>
        </row>
        <row r="1086">
          <cell r="H1086">
            <v>1</v>
          </cell>
          <cell r="S1086">
            <v>9529000</v>
          </cell>
          <cell r="V1086">
            <v>9529</v>
          </cell>
        </row>
        <row r="1087">
          <cell r="F1087" t="str">
            <v>Fletes y Seguros 12% total equipos y materiales importados</v>
          </cell>
        </row>
        <row r="1088">
          <cell r="F1088" t="str">
            <v>Fletes y Seguros 4% equipos y materiales nacionales</v>
          </cell>
        </row>
        <row r="1090">
          <cell r="E1090" t="str">
            <v>Fletes y Seguros</v>
          </cell>
          <cell r="V1090">
            <v>9529</v>
          </cell>
        </row>
        <row r="1094">
          <cell r="D1094">
            <v>12</v>
          </cell>
          <cell r="F1094" t="str">
            <v>Asesoría Puesta en Marcha</v>
          </cell>
          <cell r="G1094" t="str">
            <v>Sum</v>
          </cell>
          <cell r="H1094">
            <v>1</v>
          </cell>
          <cell r="S1094">
            <v>2190000</v>
          </cell>
          <cell r="V1094">
            <v>2190</v>
          </cell>
        </row>
        <row r="1095">
          <cell r="D1095">
            <v>12</v>
          </cell>
          <cell r="F1095" t="str">
            <v>Costos Administración de la Construcción (3% costos directos e indirectos)</v>
          </cell>
          <cell r="G1095" t="str">
            <v>Sum</v>
          </cell>
          <cell r="H1095">
            <v>1</v>
          </cell>
          <cell r="S1095">
            <v>6569000</v>
          </cell>
          <cell r="V1095">
            <v>6569</v>
          </cell>
        </row>
        <row r="1097">
          <cell r="E1097" t="str">
            <v>Costos del Propietario</v>
          </cell>
          <cell r="V1097">
            <v>8759</v>
          </cell>
        </row>
        <row r="1100">
          <cell r="H1100">
            <v>1</v>
          </cell>
          <cell r="S1100">
            <v>1683000</v>
          </cell>
          <cell r="V1100">
            <v>1683</v>
          </cell>
        </row>
        <row r="1101">
          <cell r="F1101" t="str">
            <v>Repuestos (5% equipos nuevos distintos a existentes)</v>
          </cell>
        </row>
        <row r="1102">
          <cell r="D1102">
            <v>10</v>
          </cell>
          <cell r="F1102" t="str">
            <v>Repuesto Capital (2.5% costo equip.nuevos distintos a existentes)</v>
          </cell>
          <cell r="G1102" t="str">
            <v>Sum</v>
          </cell>
          <cell r="H1102">
            <v>1</v>
          </cell>
          <cell r="S1102">
            <v>841000</v>
          </cell>
          <cell r="V1102">
            <v>841</v>
          </cell>
        </row>
        <row r="1104">
          <cell r="E1104" t="str">
            <v>Repuestos</v>
          </cell>
          <cell r="V1104">
            <v>2524</v>
          </cell>
        </row>
        <row r="1107">
          <cell r="H1107">
            <v>1</v>
          </cell>
          <cell r="S1107">
            <v>1683000</v>
          </cell>
          <cell r="V1107">
            <v>1683</v>
          </cell>
        </row>
        <row r="1108">
          <cell r="F1108" t="str">
            <v>Bolas</v>
          </cell>
        </row>
        <row r="1109">
          <cell r="F1109" t="str">
            <v>Cal</v>
          </cell>
        </row>
        <row r="1110">
          <cell r="F1110" t="str">
            <v>Reactivos</v>
          </cell>
        </row>
        <row r="1111">
          <cell r="F1111" t="str">
            <v>Miscelaneos</v>
          </cell>
        </row>
        <row r="1113">
          <cell r="E1113" t="str">
            <v>PRIMER LLENADO</v>
          </cell>
          <cell r="V1113">
            <v>1683</v>
          </cell>
        </row>
        <row r="1115">
          <cell r="H1115">
            <v>1</v>
          </cell>
          <cell r="S1115">
            <v>6111000</v>
          </cell>
          <cell r="V1115">
            <v>6111</v>
          </cell>
        </row>
        <row r="1119">
          <cell r="E1119" t="str">
            <v>Derechos</v>
          </cell>
          <cell r="V1119">
            <v>6111</v>
          </cell>
        </row>
        <row r="1122">
          <cell r="F1122" t="str">
            <v>TOTAL COSTOS INDIRECTOS</v>
          </cell>
          <cell r="V1122">
            <v>75184.259999999995</v>
          </cell>
        </row>
        <row r="1126">
          <cell r="F1126" t="str">
            <v>Excavaciones y rellenos</v>
          </cell>
          <cell r="G1126" t="str">
            <v>%</v>
          </cell>
          <cell r="H1126">
            <v>15</v>
          </cell>
        </row>
        <row r="1127">
          <cell r="F1127" t="str">
            <v>Hormigón</v>
          </cell>
          <cell r="G1127" t="str">
            <v>%</v>
          </cell>
          <cell r="H1127">
            <v>15</v>
          </cell>
        </row>
        <row r="1128">
          <cell r="F1128" t="str">
            <v>Estructuras metálicas</v>
          </cell>
          <cell r="G1128" t="str">
            <v>%</v>
          </cell>
          <cell r="H1128">
            <v>10</v>
          </cell>
        </row>
        <row r="1129">
          <cell r="F1129" t="str">
            <v>Construcciones prefabricadas</v>
          </cell>
          <cell r="G1129" t="str">
            <v>%</v>
          </cell>
          <cell r="H1129">
            <v>10</v>
          </cell>
        </row>
        <row r="1130">
          <cell r="F1130" t="str">
            <v>Mecánica equipos motorizados</v>
          </cell>
          <cell r="G1130" t="str">
            <v>%</v>
          </cell>
          <cell r="H1130">
            <v>7</v>
          </cell>
        </row>
        <row r="1131">
          <cell r="F1131" t="str">
            <v>Mecánica equipos metálicos</v>
          </cell>
          <cell r="G1131" t="str">
            <v>%</v>
          </cell>
          <cell r="H1131">
            <v>10</v>
          </cell>
        </row>
        <row r="1132">
          <cell r="F1132" t="str">
            <v>Cañerías</v>
          </cell>
          <cell r="G1132" t="str">
            <v>%</v>
          </cell>
          <cell r="H1132">
            <v>15</v>
          </cell>
        </row>
        <row r="1133">
          <cell r="F1133" t="str">
            <v>Electricidad</v>
          </cell>
          <cell r="G1133" t="str">
            <v>%</v>
          </cell>
          <cell r="H1133">
            <v>15</v>
          </cell>
        </row>
        <row r="1134">
          <cell r="F1134" t="str">
            <v>Instrumentación</v>
          </cell>
          <cell r="G1134" t="str">
            <v>%</v>
          </cell>
          <cell r="H1134">
            <v>10</v>
          </cell>
        </row>
        <row r="1135">
          <cell r="F1135" t="str">
            <v>Arquitectura</v>
          </cell>
          <cell r="G1135" t="str">
            <v>%</v>
          </cell>
          <cell r="H1135">
            <v>10</v>
          </cell>
        </row>
        <row r="1136">
          <cell r="F1136" t="str">
            <v>Equipos móviles</v>
          </cell>
          <cell r="G1136" t="str">
            <v>%</v>
          </cell>
          <cell r="H1136">
            <v>7</v>
          </cell>
        </row>
        <row r="1137">
          <cell r="F1137" t="str">
            <v>Minería</v>
          </cell>
          <cell r="G1137" t="str">
            <v>%</v>
          </cell>
          <cell r="H1137">
            <v>7</v>
          </cell>
        </row>
        <row r="1138">
          <cell r="F1138" t="str">
            <v>Major Eqrthworks (DAMS AND ROADS)</v>
          </cell>
          <cell r="G1138" t="str">
            <v>%</v>
          </cell>
          <cell r="H1138">
            <v>7</v>
          </cell>
        </row>
        <row r="1139">
          <cell r="F1139" t="str">
            <v>EPCM</v>
          </cell>
          <cell r="G1139" t="str">
            <v>%</v>
          </cell>
          <cell r="H1139">
            <v>15</v>
          </cell>
        </row>
        <row r="1140">
          <cell r="F1140" t="str">
            <v>Indirectos de construccion</v>
          </cell>
          <cell r="G1140" t="str">
            <v>%</v>
          </cell>
          <cell r="H1140">
            <v>20</v>
          </cell>
        </row>
        <row r="1141">
          <cell r="F1141" t="str">
            <v>Fletes y seguros</v>
          </cell>
          <cell r="G1141" t="str">
            <v>%</v>
          </cell>
          <cell r="H1141">
            <v>7</v>
          </cell>
        </row>
        <row r="1142">
          <cell r="F1142" t="str">
            <v>Costos propietario</v>
          </cell>
          <cell r="G1142" t="str">
            <v>%</v>
          </cell>
          <cell r="H1142">
            <v>10</v>
          </cell>
        </row>
        <row r="1143">
          <cell r="F1143" t="str">
            <v>Repuestos</v>
          </cell>
          <cell r="G1143" t="str">
            <v>%</v>
          </cell>
          <cell r="H1143">
            <v>7</v>
          </cell>
        </row>
        <row r="1144">
          <cell r="F1144" t="str">
            <v>Primer llenado</v>
          </cell>
          <cell r="G1144" t="str">
            <v>%</v>
          </cell>
          <cell r="H1144">
            <v>10</v>
          </cell>
        </row>
        <row r="1145">
          <cell r="F1145" t="str">
            <v>Derechos de internación</v>
          </cell>
          <cell r="G1145" t="str">
            <v>%</v>
          </cell>
          <cell r="H1145">
            <v>7</v>
          </cell>
        </row>
        <row r="1147">
          <cell r="E1147" t="str">
            <v xml:space="preserve"> </v>
          </cell>
          <cell r="F1147" t="str">
            <v>TOTAL CONTINGENCIA</v>
          </cell>
          <cell r="G1147" t="str">
            <v xml:space="preserve"> </v>
          </cell>
          <cell r="H1147" t="str">
            <v xml:space="preserve"> </v>
          </cell>
        </row>
        <row r="1150">
          <cell r="E1150" t="str">
            <v xml:space="preserve"> </v>
          </cell>
          <cell r="F1150" t="str">
            <v>TOTAL COSTO PROYECTO</v>
          </cell>
        </row>
      </sheetData>
      <sheetData sheetId="1"/>
      <sheetData sheetId="2"/>
      <sheetData sheetId="3"/>
      <sheetData sheetId="4"/>
      <sheetData sheetId="5" refreshError="1"/>
      <sheetData sheetId="6"/>
      <sheetData sheetId="7"/>
      <sheetData sheetId="8"/>
      <sheetData sheetId="9">
        <row r="350">
          <cell r="E350">
            <v>0</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refreshError="1"/>
      <sheetData sheetId="25"/>
      <sheetData sheetId="26" refreshError="1"/>
      <sheetData sheetId="27"/>
      <sheetData sheetId="28"/>
      <sheetData sheetId="29"/>
      <sheetData sheetId="30" refreshError="1"/>
      <sheetData sheetId="31" refreshError="1"/>
      <sheetData sheetId="32" refreshError="1"/>
      <sheetData sheetId="3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ª FASE-Expl."/>
      <sheetName val="2ª FASE-Expl."/>
      <sheetName val="1ª FASE"/>
      <sheetName val="2ª FASE"/>
      <sheetName val="Seguros"/>
      <sheetName val="Opcionais"/>
      <sheetName val="Painéis"/>
      <sheetName val="FCAC"/>
      <sheetName val="Hardware-software"/>
      <sheetName val="Engenharia Automação"/>
      <sheetName val="Ferramentas Especiais"/>
      <sheetName val="Coordenação"/>
      <sheetName val="Superv.Comiss."/>
      <sheetName val="Treinamento"/>
      <sheetName val="Telecom"/>
      <sheetName val="Terminais Remotos"/>
      <sheetName val="Plan2"/>
      <sheetName val="Plan1"/>
      <sheetName val="listagem"/>
      <sheetName val="16-equip."/>
      <sheetName val="SERVIÇOS"/>
      <sheetName val="2"/>
      <sheetName val="estimate"/>
      <sheetName val="Seg"/>
      <sheetName val="Ingles"/>
      <sheetName val="Regula"/>
      <sheetName val="fresagem de pista ago-98"/>
      <sheetName val="1ª_FASE-Expl_"/>
      <sheetName val="2ª_FASE-Expl_"/>
      <sheetName val="1ª_FASE"/>
      <sheetName val="2ª_FASE"/>
      <sheetName val="Engenharia_Automação"/>
      <sheetName val="Ferramentas_Especiais"/>
      <sheetName val="Superv_Comiss_"/>
      <sheetName val="Terminais_Remotos"/>
      <sheetName val="COMPARATIVO JERFERSON"/>
    </sheetNames>
    <sheetDataSet>
      <sheetData sheetId="0"/>
      <sheetData sheetId="1"/>
      <sheetData sheetId="2"/>
      <sheetData sheetId="3"/>
      <sheetData sheetId="4"/>
      <sheetData sheetId="5"/>
      <sheetData sheetId="6"/>
      <sheetData sheetId="7">
        <row r="2">
          <cell r="F2" t="str">
            <v>25/0469</v>
          </cell>
        </row>
        <row r="5">
          <cell r="F5">
            <v>0.81370000000000009</v>
          </cell>
          <cell r="G5">
            <v>60</v>
          </cell>
          <cell r="H5">
            <v>20</v>
          </cell>
          <cell r="I5">
            <v>22</v>
          </cell>
          <cell r="J5">
            <v>20</v>
          </cell>
          <cell r="K5">
            <v>20</v>
          </cell>
          <cell r="L5">
            <v>90</v>
          </cell>
        </row>
      </sheetData>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sheetData sheetId="28"/>
      <sheetData sheetId="29"/>
      <sheetData sheetId="30"/>
      <sheetData sheetId="31"/>
      <sheetData sheetId="32"/>
      <sheetData sheetId="33"/>
      <sheetData sheetId="34"/>
      <sheetData sheetId="3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ndências"/>
      <sheetName val="CURVAS"/>
      <sheetName val="COMPRESSORES"/>
      <sheetName val="Comp.Booster"/>
      <sheetName val="Comp.Princ."/>
      <sheetName val="Q RESFRIAM. "/>
      <sheetName val="Aquec. carga"/>
      <sheetName val="Aquecim."/>
      <sheetName val="Trat.Óleo"/>
      <sheetName val="QAg.Resf.C"/>
      <sheetName val="B.Ag.Resf.C"/>
      <sheetName val="QAg.Resf.NC"/>
      <sheetName val="B.Ag.Resf.NC"/>
      <sheetName val="Captação"/>
      <sheetName val="BExport"/>
      <sheetName val="CConstFPSO"/>
      <sheetName val="Total"/>
      <sheetName val="Turbina 1"/>
      <sheetName val="Cap7"/>
      <sheetName val="Consumo"/>
      <sheetName val="Esquema"/>
      <sheetName val="Gases"/>
      <sheetName val="Gases-Acidentes"/>
      <sheetName val="Slop"/>
      <sheetName val="FCAC"/>
      <sheetName val="Capa"/>
      <sheetName val="Planilha1"/>
      <sheetName val="Plan1"/>
      <sheetName val="Referencias"/>
      <sheetName val="INSUMOS"/>
      <sheetName val="FECHA CONSORCIO"/>
      <sheetName val="FC"/>
      <sheetName val="RESUMO"/>
      <sheetName val="ORG"/>
      <sheetName val="ENC"/>
      <sheetName val="MOD"/>
      <sheetName val="1. C.INDIRETO"/>
      <sheetName val="2. C.CANTEIRO"/>
      <sheetName val="3.PROJ.&amp;SOC."/>
      <sheetName val="4. C.DIRETO"/>
      <sheetName val="4.1 REDES"/>
      <sheetName val="4.2 PV_PI"/>
      <sheetName val="4.3 MND"/>
      <sheetName val="4.4 INTERL"/>
      <sheetName val="4.6 PAVIM"/>
      <sheetName val="4.5 LIG. ESG"/>
      <sheetName val="4.7 DETEC"/>
      <sheetName val="4.8 S.COMP"/>
      <sheetName val="4.9 S.AUXIL"/>
      <sheetName val="EQUIPAMENTOS POR MODALIDADE"/>
      <sheetName val="EQUIPAMENTOS (2)"/>
      <sheetName val="Comp_Booster"/>
      <sheetName val="Comp_Princ_"/>
      <sheetName val="Q_RESFRIAM__"/>
      <sheetName val="Aquec__carga"/>
      <sheetName val="Aquecim_"/>
      <sheetName val="Trat_Óleo"/>
      <sheetName val="QAg_Resf_C"/>
      <sheetName val="B_Ag_Resf_C"/>
      <sheetName val="QAg_Resf_NC"/>
      <sheetName val="B_Ag_Resf_NC"/>
      <sheetName val="Turbina_1"/>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_Geral_Nº Efetivo"/>
      <sheetName val="Tab_Geral_ QTD HH"/>
      <sheetName val="Gráfico_Geral_Nº Efetivo"/>
      <sheetName val="Gráfico_Função_Efetivo (1)"/>
      <sheetName val="Gráfico_Função_Efetivo (2)"/>
      <sheetName val="Gráfico_Função_Efetivo (3)"/>
      <sheetName val="Gráfico_Função_Efetivo (4)"/>
      <sheetName val="Gráfico_Função_Efetivo (5)"/>
      <sheetName val="Gráfico_Função_Efetivo (6)"/>
      <sheetName val="Gráfico_Função_Efetivo (7)"/>
      <sheetName val="Gráfico_Função_Efetivo (8)"/>
      <sheetName val="Gráfico_Função_Efetivo (9)"/>
      <sheetName val="Gráfico_Função_Efetivo (10)"/>
      <sheetName val="Gráfico_Função_Efetivo (11)"/>
      <sheetName val="Gráfico_Função_Efetivo (12)"/>
      <sheetName val="Gráfico_Função_Efetivo (13)"/>
      <sheetName val="Gráfico_Função_Efetivo (14)"/>
      <sheetName val="Gráfico_Função_Efetivo (15)"/>
      <sheetName val="Gráfico_Função_Efetivo (16)"/>
      <sheetName val="Gráfico_Função_Efetivo (17)"/>
      <sheetName val="Gráfico_Função_Efetivo (18)"/>
      <sheetName val="Gráfico_Função_Efetivo (19)"/>
      <sheetName val="Gráfico_Função_Efetivo (20)"/>
      <sheetName val="Gráfico_Função_Efetivo (21)"/>
      <sheetName val="Gráfico_Função_Efetivo (22)"/>
      <sheetName val="Gráfico_Função_Efetivo (23)"/>
      <sheetName val="Gráfico_Função_Efetivo (24)"/>
      <sheetName val="Gráfico_Função_Efetivo (25)"/>
      <sheetName val="Gráfico_Função_Efetivo (26)"/>
      <sheetName val="Gráfico_Função_Efetivo (27)"/>
      <sheetName val="Gráfico_Função_Efetivo (28)"/>
      <sheetName val="Gráfico_Função_Efetivo (29)"/>
      <sheetName val="estimate"/>
      <sheetName val="capa"/>
      <sheetName val="Ingles"/>
      <sheetName val="FCAC"/>
      <sheetName val="Custos"/>
      <sheetName val="Ajuda"/>
      <sheetName val="CASH_FLOW"/>
      <sheetName val="16-CUSTO_EQUIPTO"/>
      <sheetName val="DADOS"/>
      <sheetName val="15-DIVERSOS"/>
      <sheetName val="ÍNDICE"/>
      <sheetName val="13-MAT-FERR"/>
      <sheetName val="14-MAT.SEG "/>
      <sheetName val="16-EQUIP."/>
      <sheetName val="-17-MOI"/>
      <sheetName val="-18-CANTEIRO"/>
      <sheetName val="-19-TRANSP.PESSOAL"/>
      <sheetName val="-01-MOD"/>
      <sheetName val="-20-MOB-DESMOB "/>
      <sheetName val="-21-REFEICAO"/>
      <sheetName val="-22-VARIOS"/>
      <sheetName val="-23-TERCEIROS"/>
      <sheetName val="Tab_Geral_Nº_Efetivo"/>
      <sheetName val="Tab_Geral__QTD_HH"/>
      <sheetName val="Gráfico_Geral_Nº_Efetivo"/>
      <sheetName val="Gráfico_Função_Efetivo_(1)"/>
      <sheetName val="Gráfico_Função_Efetivo_(2)"/>
      <sheetName val="Gráfico_Função_Efetivo_(3)"/>
      <sheetName val="Gráfico_Função_Efetivo_(4)"/>
      <sheetName val="Gráfico_Função_Efetivo_(5)"/>
      <sheetName val="Gráfico_Função_Efetivo_(6)"/>
      <sheetName val="Gráfico_Função_Efetivo_(7)"/>
      <sheetName val="Gráfico_Função_Efetivo_(8)"/>
      <sheetName val="Gráfico_Função_Efetivo_(9)"/>
      <sheetName val="Gráfico_Função_Efetivo_(10)"/>
      <sheetName val="Gráfico_Função_Efetivo_(11)"/>
      <sheetName val="Gráfico_Função_Efetivo_(12)"/>
      <sheetName val="Gráfico_Função_Efetivo_(13)"/>
      <sheetName val="Gráfico_Função_Efetivo_(14)"/>
      <sheetName val="Gráfico_Função_Efetivo_(15)"/>
      <sheetName val="Gráfico_Função_Efetivo_(16)"/>
      <sheetName val="Gráfico_Função_Efetivo_(17)"/>
      <sheetName val="Gráfico_Função_Efetivo_(18)"/>
      <sheetName val="Gráfico_Função_Efetivo_(19)"/>
      <sheetName val="Gráfico_Função_Efetivo_(20)"/>
      <sheetName val="Gráfico_Função_Efetivo_(21)"/>
      <sheetName val="Gráfico_Função_Efetivo_(22)"/>
      <sheetName val="Gráfico_Função_Efetivo_(23)"/>
      <sheetName val="Gráfico_Função_Efetivo_(24)"/>
      <sheetName val="Gráfico_Função_Efetivo_(25)"/>
      <sheetName val="Gráfico_Função_Efetivo_(26)"/>
      <sheetName val="Gráfico_Função_Efetivo_(27)"/>
      <sheetName val="Gráfico_Função_Efetivo_(28)"/>
      <sheetName val="Gráfico_Função_Efetivo_(29)"/>
      <sheetName val="Propuesta"/>
    </sheetNames>
    <sheetDataSet>
      <sheetData sheetId="0">
        <row r="5">
          <cell r="B5" t="str">
            <v>Descrição</v>
          </cell>
          <cell r="C5" t="str">
            <v>Nº Efetivo Mínimo</v>
          </cell>
          <cell r="D5" t="str">
            <v>Nº Efetivo Média</v>
          </cell>
          <cell r="E5" t="str">
            <v>Nº Efetivo Pico</v>
          </cell>
          <cell r="F5" t="str">
            <v>Período</v>
          </cell>
        </row>
        <row r="6">
          <cell r="F6">
            <v>38696</v>
          </cell>
          <cell r="G6">
            <v>38718</v>
          </cell>
          <cell r="H6">
            <v>38749</v>
          </cell>
          <cell r="I6">
            <v>38777</v>
          </cell>
          <cell r="J6">
            <v>38808</v>
          </cell>
          <cell r="K6">
            <v>38838</v>
          </cell>
          <cell r="L6">
            <v>38869</v>
          </cell>
          <cell r="M6">
            <v>38899</v>
          </cell>
          <cell r="N6">
            <v>38930</v>
          </cell>
          <cell r="O6">
            <v>38961</v>
          </cell>
          <cell r="P6">
            <v>38991</v>
          </cell>
          <cell r="Q6">
            <v>39022</v>
          </cell>
          <cell r="R6">
            <v>39052</v>
          </cell>
          <cell r="S6">
            <v>39083</v>
          </cell>
          <cell r="T6">
            <v>39114</v>
          </cell>
          <cell r="U6">
            <v>39142</v>
          </cell>
          <cell r="V6">
            <v>39173</v>
          </cell>
          <cell r="W6">
            <v>39203</v>
          </cell>
        </row>
        <row r="7">
          <cell r="B7" t="str">
            <v xml:space="preserve">Operador de Escavadeira CAT 320 </v>
          </cell>
          <cell r="C7">
            <v>2</v>
          </cell>
          <cell r="D7">
            <v>7.2</v>
          </cell>
          <cell r="E7">
            <v>9</v>
          </cell>
          <cell r="I7">
            <v>2</v>
          </cell>
          <cell r="J7">
            <v>2</v>
          </cell>
          <cell r="K7">
            <v>9</v>
          </cell>
          <cell r="L7">
            <v>9</v>
          </cell>
          <cell r="M7">
            <v>9</v>
          </cell>
          <cell r="N7">
            <v>9</v>
          </cell>
          <cell r="O7">
            <v>9</v>
          </cell>
          <cell r="P7">
            <v>9</v>
          </cell>
          <cell r="Q7">
            <v>9</v>
          </cell>
          <cell r="R7">
            <v>5</v>
          </cell>
        </row>
        <row r="8">
          <cell r="B8" t="str">
            <v>Operador de Trator de esteira tipo D8</v>
          </cell>
          <cell r="C8">
            <v>1</v>
          </cell>
          <cell r="D8">
            <v>4.8888888888888893</v>
          </cell>
          <cell r="E8">
            <v>6</v>
          </cell>
          <cell r="I8">
            <v>1</v>
          </cell>
          <cell r="J8">
            <v>1</v>
          </cell>
          <cell r="K8">
            <v>6</v>
          </cell>
          <cell r="L8">
            <v>6</v>
          </cell>
          <cell r="M8">
            <v>6</v>
          </cell>
          <cell r="N8">
            <v>6</v>
          </cell>
          <cell r="O8">
            <v>6</v>
          </cell>
          <cell r="P8">
            <v>6</v>
          </cell>
          <cell r="Q8">
            <v>6</v>
          </cell>
        </row>
        <row r="9">
          <cell r="B9" t="str">
            <v>Operador de Motoniveladora CAT 140G</v>
          </cell>
          <cell r="C9">
            <v>2</v>
          </cell>
          <cell r="D9">
            <v>5.5555555555555554</v>
          </cell>
          <cell r="E9">
            <v>8</v>
          </cell>
          <cell r="I9">
            <v>2</v>
          </cell>
          <cell r="J9">
            <v>2</v>
          </cell>
          <cell r="K9">
            <v>8</v>
          </cell>
          <cell r="L9">
            <v>8</v>
          </cell>
          <cell r="M9">
            <v>8</v>
          </cell>
          <cell r="N9">
            <v>6</v>
          </cell>
          <cell r="O9">
            <v>6</v>
          </cell>
          <cell r="P9">
            <v>6</v>
          </cell>
          <cell r="Q9">
            <v>4</v>
          </cell>
        </row>
        <row r="10">
          <cell r="B10" t="str">
            <v>Motorista de Caminhão Basculante 12m³</v>
          </cell>
          <cell r="C10">
            <v>5</v>
          </cell>
          <cell r="D10">
            <v>27.222222222222221</v>
          </cell>
          <cell r="E10">
            <v>45</v>
          </cell>
          <cell r="I10">
            <v>5</v>
          </cell>
          <cell r="J10">
            <v>5</v>
          </cell>
          <cell r="K10">
            <v>10</v>
          </cell>
          <cell r="L10">
            <v>30</v>
          </cell>
          <cell r="M10">
            <v>45</v>
          </cell>
          <cell r="N10">
            <v>45</v>
          </cell>
          <cell r="O10">
            <v>45</v>
          </cell>
          <cell r="P10">
            <v>30</v>
          </cell>
          <cell r="Q10">
            <v>30</v>
          </cell>
        </row>
        <row r="11">
          <cell r="B11" t="str">
            <v>Operador de Rolo Compactador CA-25</v>
          </cell>
          <cell r="C11">
            <v>2</v>
          </cell>
          <cell r="D11">
            <v>7.333333333333333</v>
          </cell>
          <cell r="E11">
            <v>10</v>
          </cell>
          <cell r="I11">
            <v>2</v>
          </cell>
          <cell r="J11">
            <v>6</v>
          </cell>
          <cell r="K11">
            <v>10</v>
          </cell>
          <cell r="L11">
            <v>10</v>
          </cell>
          <cell r="M11">
            <v>10</v>
          </cell>
          <cell r="N11">
            <v>10</v>
          </cell>
          <cell r="O11">
            <v>6</v>
          </cell>
          <cell r="P11">
            <v>6</v>
          </cell>
          <cell r="Q11">
            <v>6</v>
          </cell>
        </row>
        <row r="12">
          <cell r="B12" t="str">
            <v>Mecanico montador</v>
          </cell>
          <cell r="C12">
            <v>6</v>
          </cell>
          <cell r="D12">
            <v>12.25</v>
          </cell>
          <cell r="E12">
            <v>14</v>
          </cell>
          <cell r="J12">
            <v>6</v>
          </cell>
          <cell r="K12">
            <v>14</v>
          </cell>
          <cell r="L12">
            <v>14</v>
          </cell>
          <cell r="M12">
            <v>14</v>
          </cell>
          <cell r="N12">
            <v>14</v>
          </cell>
          <cell r="O12">
            <v>14</v>
          </cell>
          <cell r="P12">
            <v>14</v>
          </cell>
          <cell r="Q12">
            <v>8</v>
          </cell>
        </row>
        <row r="13">
          <cell r="B13" t="str">
            <v>Operador de Trator de Pneu TM-34</v>
          </cell>
          <cell r="C13">
            <v>1</v>
          </cell>
          <cell r="D13">
            <v>3.2857142857142856</v>
          </cell>
          <cell r="E13">
            <v>4</v>
          </cell>
          <cell r="K13">
            <v>4</v>
          </cell>
          <cell r="L13">
            <v>4</v>
          </cell>
          <cell r="M13">
            <v>4</v>
          </cell>
          <cell r="N13">
            <v>4</v>
          </cell>
          <cell r="O13">
            <v>4</v>
          </cell>
          <cell r="P13">
            <v>2</v>
          </cell>
          <cell r="Q13">
            <v>1</v>
          </cell>
        </row>
        <row r="14">
          <cell r="B14" t="str">
            <v>Motorista de Caminhão Tanque (Pipa)</v>
          </cell>
          <cell r="C14">
            <v>2</v>
          </cell>
          <cell r="D14">
            <v>4.2222222222222223</v>
          </cell>
          <cell r="E14">
            <v>6</v>
          </cell>
          <cell r="I14">
            <v>2</v>
          </cell>
          <cell r="J14">
            <v>2</v>
          </cell>
          <cell r="K14">
            <v>4</v>
          </cell>
          <cell r="L14">
            <v>6</v>
          </cell>
          <cell r="M14">
            <v>6</v>
          </cell>
          <cell r="N14">
            <v>6</v>
          </cell>
          <cell r="O14">
            <v>6</v>
          </cell>
          <cell r="P14">
            <v>4</v>
          </cell>
          <cell r="Q14">
            <v>2</v>
          </cell>
        </row>
        <row r="15">
          <cell r="B15" t="str">
            <v>Operador de Carregadeira CAT 966</v>
          </cell>
          <cell r="C15">
            <v>1</v>
          </cell>
          <cell r="D15">
            <v>3.3333333333333335</v>
          </cell>
          <cell r="E15">
            <v>5</v>
          </cell>
          <cell r="I15">
            <v>1</v>
          </cell>
          <cell r="J15">
            <v>1</v>
          </cell>
          <cell r="K15">
            <v>2</v>
          </cell>
          <cell r="L15">
            <v>5</v>
          </cell>
          <cell r="M15">
            <v>5</v>
          </cell>
          <cell r="N15">
            <v>5</v>
          </cell>
          <cell r="O15">
            <v>5</v>
          </cell>
          <cell r="P15">
            <v>4</v>
          </cell>
          <cell r="Q15">
            <v>2</v>
          </cell>
        </row>
        <row r="16">
          <cell r="B16" t="str">
            <v>Motoristas Caminhão Pipa</v>
          </cell>
          <cell r="C16">
            <v>2</v>
          </cell>
          <cell r="D16">
            <v>4.2222222222222223</v>
          </cell>
          <cell r="E16">
            <v>6</v>
          </cell>
          <cell r="I16">
            <v>2</v>
          </cell>
          <cell r="J16">
            <v>2</v>
          </cell>
          <cell r="K16">
            <v>4</v>
          </cell>
          <cell r="L16">
            <v>6</v>
          </cell>
          <cell r="M16">
            <v>6</v>
          </cell>
          <cell r="N16">
            <v>6</v>
          </cell>
          <cell r="O16">
            <v>6</v>
          </cell>
          <cell r="P16">
            <v>4</v>
          </cell>
          <cell r="Q16">
            <v>2</v>
          </cell>
        </row>
        <row r="17">
          <cell r="B17" t="str">
            <v xml:space="preserve">Mestre de obras </v>
          </cell>
          <cell r="C17">
            <v>2</v>
          </cell>
          <cell r="D17">
            <v>4.4000000000000004</v>
          </cell>
          <cell r="E17">
            <v>5</v>
          </cell>
          <cell r="I17">
            <v>5</v>
          </cell>
          <cell r="J17">
            <v>5</v>
          </cell>
          <cell r="K17">
            <v>5</v>
          </cell>
          <cell r="L17">
            <v>5</v>
          </cell>
          <cell r="M17">
            <v>5</v>
          </cell>
          <cell r="N17">
            <v>5</v>
          </cell>
          <cell r="O17">
            <v>5</v>
          </cell>
          <cell r="P17">
            <v>5</v>
          </cell>
          <cell r="Q17">
            <v>5</v>
          </cell>
          <cell r="R17">
            <v>5</v>
          </cell>
          <cell r="S17">
            <v>5</v>
          </cell>
          <cell r="T17">
            <v>5</v>
          </cell>
          <cell r="U17">
            <v>2</v>
          </cell>
          <cell r="V17">
            <v>2</v>
          </cell>
          <cell r="W17">
            <v>2</v>
          </cell>
        </row>
        <row r="18">
          <cell r="B18" t="str">
            <v>Blaster</v>
          </cell>
          <cell r="C18">
            <v>1</v>
          </cell>
          <cell r="D18">
            <v>1</v>
          </cell>
          <cell r="E18">
            <v>1</v>
          </cell>
          <cell r="J18">
            <v>1</v>
          </cell>
          <cell r="K18">
            <v>1</v>
          </cell>
          <cell r="L18">
            <v>1</v>
          </cell>
          <cell r="M18">
            <v>1</v>
          </cell>
          <cell r="N18">
            <v>1</v>
          </cell>
          <cell r="O18">
            <v>1</v>
          </cell>
          <cell r="P18">
            <v>1</v>
          </cell>
          <cell r="Q18">
            <v>1</v>
          </cell>
        </row>
        <row r="19">
          <cell r="B19" t="str">
            <v>Armador</v>
          </cell>
          <cell r="C19">
            <v>2</v>
          </cell>
          <cell r="D19">
            <v>16.214285714285715</v>
          </cell>
          <cell r="E19">
            <v>35</v>
          </cell>
          <cell r="J19">
            <v>5</v>
          </cell>
          <cell r="K19">
            <v>15</v>
          </cell>
          <cell r="L19">
            <v>15</v>
          </cell>
          <cell r="M19">
            <v>25</v>
          </cell>
          <cell r="N19">
            <v>25</v>
          </cell>
          <cell r="O19">
            <v>35</v>
          </cell>
          <cell r="P19">
            <v>35</v>
          </cell>
          <cell r="Q19">
            <v>15</v>
          </cell>
          <cell r="R19">
            <v>15</v>
          </cell>
          <cell r="S19">
            <v>15</v>
          </cell>
          <cell r="T19">
            <v>15</v>
          </cell>
          <cell r="U19">
            <v>5</v>
          </cell>
          <cell r="V19">
            <v>5</v>
          </cell>
          <cell r="W19">
            <v>2</v>
          </cell>
        </row>
        <row r="20">
          <cell r="B20" t="str">
            <v>Encarregado de armação</v>
          </cell>
          <cell r="C20">
            <v>2</v>
          </cell>
          <cell r="D20">
            <v>4</v>
          </cell>
          <cell r="E20">
            <v>5</v>
          </cell>
          <cell r="J20">
            <v>5</v>
          </cell>
          <cell r="K20">
            <v>5</v>
          </cell>
          <cell r="L20">
            <v>5</v>
          </cell>
          <cell r="M20">
            <v>5</v>
          </cell>
          <cell r="N20">
            <v>5</v>
          </cell>
          <cell r="O20">
            <v>5</v>
          </cell>
          <cell r="P20">
            <v>5</v>
          </cell>
          <cell r="Q20">
            <v>5</v>
          </cell>
          <cell r="R20">
            <v>2</v>
          </cell>
          <cell r="S20">
            <v>2</v>
          </cell>
          <cell r="T20">
            <v>2</v>
          </cell>
          <cell r="U20">
            <v>2</v>
          </cell>
        </row>
        <row r="21">
          <cell r="B21" t="str">
            <v>Carpinteiro</v>
          </cell>
          <cell r="C21">
            <v>5</v>
          </cell>
          <cell r="D21">
            <v>18.071428571428573</v>
          </cell>
          <cell r="E21">
            <v>35</v>
          </cell>
          <cell r="J21">
            <v>5</v>
          </cell>
          <cell r="K21">
            <v>10</v>
          </cell>
          <cell r="L21">
            <v>15</v>
          </cell>
          <cell r="M21">
            <v>30</v>
          </cell>
          <cell r="N21">
            <v>30</v>
          </cell>
          <cell r="O21">
            <v>30</v>
          </cell>
          <cell r="P21">
            <v>35</v>
          </cell>
          <cell r="Q21">
            <v>35</v>
          </cell>
          <cell r="R21">
            <v>15</v>
          </cell>
          <cell r="S21">
            <v>15</v>
          </cell>
          <cell r="T21">
            <v>15</v>
          </cell>
          <cell r="U21">
            <v>6</v>
          </cell>
          <cell r="V21">
            <v>6</v>
          </cell>
          <cell r="W21">
            <v>6</v>
          </cell>
        </row>
        <row r="22">
          <cell r="B22" t="str">
            <v>Encarregado de Carpintaria</v>
          </cell>
          <cell r="C22">
            <v>2</v>
          </cell>
          <cell r="D22">
            <v>4</v>
          </cell>
          <cell r="E22">
            <v>5</v>
          </cell>
          <cell r="J22">
            <v>5</v>
          </cell>
          <cell r="K22">
            <v>5</v>
          </cell>
          <cell r="L22">
            <v>5</v>
          </cell>
          <cell r="M22">
            <v>5</v>
          </cell>
          <cell r="N22">
            <v>5</v>
          </cell>
          <cell r="O22">
            <v>5</v>
          </cell>
          <cell r="P22">
            <v>5</v>
          </cell>
          <cell r="Q22">
            <v>5</v>
          </cell>
          <cell r="R22">
            <v>2</v>
          </cell>
          <cell r="S22">
            <v>2</v>
          </cell>
          <cell r="T22">
            <v>2</v>
          </cell>
          <cell r="U22">
            <v>2</v>
          </cell>
        </row>
        <row r="23">
          <cell r="B23" t="str">
            <v>Pedreiro</v>
          </cell>
          <cell r="C23">
            <v>4</v>
          </cell>
          <cell r="D23">
            <v>20</v>
          </cell>
          <cell r="E23">
            <v>35</v>
          </cell>
          <cell r="J23">
            <v>8</v>
          </cell>
          <cell r="K23">
            <v>12</v>
          </cell>
          <cell r="L23">
            <v>12</v>
          </cell>
          <cell r="M23">
            <v>18</v>
          </cell>
          <cell r="N23">
            <v>35</v>
          </cell>
          <cell r="O23">
            <v>35</v>
          </cell>
          <cell r="P23">
            <v>35</v>
          </cell>
          <cell r="Q23">
            <v>35</v>
          </cell>
          <cell r="R23">
            <v>25</v>
          </cell>
          <cell r="S23">
            <v>25</v>
          </cell>
          <cell r="T23">
            <v>20</v>
          </cell>
          <cell r="U23">
            <v>10</v>
          </cell>
          <cell r="V23">
            <v>6</v>
          </cell>
          <cell r="W23">
            <v>4</v>
          </cell>
        </row>
        <row r="24">
          <cell r="B24" t="str">
            <v>Servente</v>
          </cell>
          <cell r="C24">
            <v>15</v>
          </cell>
          <cell r="D24">
            <v>93.214285714285708</v>
          </cell>
          <cell r="E24">
            <v>140</v>
          </cell>
          <cell r="J24">
            <v>15</v>
          </cell>
          <cell r="K24">
            <v>40</v>
          </cell>
          <cell r="L24">
            <v>60</v>
          </cell>
          <cell r="M24">
            <v>120</v>
          </cell>
          <cell r="N24">
            <v>120</v>
          </cell>
          <cell r="O24">
            <v>120</v>
          </cell>
          <cell r="P24">
            <v>140</v>
          </cell>
          <cell r="Q24">
            <v>140</v>
          </cell>
          <cell r="R24">
            <v>140</v>
          </cell>
          <cell r="S24">
            <v>120</v>
          </cell>
          <cell r="T24">
            <v>120</v>
          </cell>
          <cell r="U24">
            <v>90</v>
          </cell>
          <cell r="V24">
            <v>60</v>
          </cell>
          <cell r="W24">
            <v>20</v>
          </cell>
        </row>
        <row r="25">
          <cell r="B25" t="str">
            <v>Soldador</v>
          </cell>
          <cell r="C25">
            <v>1</v>
          </cell>
          <cell r="D25">
            <v>6.4615384615384617</v>
          </cell>
          <cell r="E25">
            <v>8</v>
          </cell>
          <cell r="K25">
            <v>8</v>
          </cell>
          <cell r="L25">
            <v>8</v>
          </cell>
          <cell r="M25">
            <v>8</v>
          </cell>
          <cell r="N25">
            <v>8</v>
          </cell>
          <cell r="O25">
            <v>8</v>
          </cell>
          <cell r="P25">
            <v>8</v>
          </cell>
          <cell r="Q25">
            <v>8</v>
          </cell>
          <cell r="R25">
            <v>8</v>
          </cell>
          <cell r="S25">
            <v>8</v>
          </cell>
          <cell r="T25">
            <v>8</v>
          </cell>
          <cell r="U25">
            <v>2</v>
          </cell>
          <cell r="V25">
            <v>1</v>
          </cell>
          <cell r="W25">
            <v>1</v>
          </cell>
        </row>
        <row r="26">
          <cell r="B26" t="str">
            <v>Operador de compressor</v>
          </cell>
          <cell r="C26">
            <v>1</v>
          </cell>
          <cell r="D26">
            <v>1.4</v>
          </cell>
          <cell r="E26">
            <v>2</v>
          </cell>
          <cell r="K26">
            <v>1</v>
          </cell>
          <cell r="L26">
            <v>1</v>
          </cell>
          <cell r="M26">
            <v>1</v>
          </cell>
          <cell r="N26">
            <v>2</v>
          </cell>
          <cell r="O26">
            <v>2</v>
          </cell>
          <cell r="P26">
            <v>2</v>
          </cell>
          <cell r="Q26">
            <v>2</v>
          </cell>
          <cell r="R26">
            <v>1</v>
          </cell>
          <cell r="S26">
            <v>1</v>
          </cell>
          <cell r="T26">
            <v>1</v>
          </cell>
        </row>
        <row r="27">
          <cell r="B27" t="str">
            <v>Mareteleteiro</v>
          </cell>
          <cell r="C27">
            <v>1</v>
          </cell>
          <cell r="D27">
            <v>1.4</v>
          </cell>
          <cell r="E27">
            <v>2</v>
          </cell>
          <cell r="M27">
            <v>1</v>
          </cell>
          <cell r="N27">
            <v>1</v>
          </cell>
          <cell r="O27">
            <v>1</v>
          </cell>
          <cell r="P27">
            <v>2</v>
          </cell>
          <cell r="Q27">
            <v>2</v>
          </cell>
          <cell r="R27">
            <v>2</v>
          </cell>
          <cell r="S27">
            <v>2</v>
          </cell>
          <cell r="T27">
            <v>1</v>
          </cell>
          <cell r="U27">
            <v>1</v>
          </cell>
          <cell r="V27">
            <v>1</v>
          </cell>
        </row>
        <row r="28">
          <cell r="B28" t="str">
            <v>Operador de rolo liso</v>
          </cell>
          <cell r="C28">
            <v>2</v>
          </cell>
          <cell r="D28">
            <v>6</v>
          </cell>
          <cell r="E28">
            <v>8</v>
          </cell>
          <cell r="P28">
            <v>4</v>
          </cell>
          <cell r="Q28">
            <v>8</v>
          </cell>
          <cell r="R28">
            <v>8</v>
          </cell>
          <cell r="S28">
            <v>8</v>
          </cell>
          <cell r="T28">
            <v>8</v>
          </cell>
          <cell r="U28">
            <v>4</v>
          </cell>
          <cell r="V28">
            <v>2</v>
          </cell>
        </row>
        <row r="29">
          <cell r="B29" t="str">
            <v>Motorista de caminhhão espagidor</v>
          </cell>
          <cell r="C29">
            <v>2</v>
          </cell>
          <cell r="D29">
            <v>4.8571428571428568</v>
          </cell>
          <cell r="E29">
            <v>6</v>
          </cell>
          <cell r="P29">
            <v>4</v>
          </cell>
          <cell r="Q29">
            <v>6</v>
          </cell>
          <cell r="R29">
            <v>6</v>
          </cell>
          <cell r="S29">
            <v>6</v>
          </cell>
          <cell r="T29">
            <v>6</v>
          </cell>
          <cell r="U29">
            <v>4</v>
          </cell>
          <cell r="V29">
            <v>2</v>
          </cell>
        </row>
        <row r="30">
          <cell r="B30" t="str">
            <v>Operador de acabadeira</v>
          </cell>
          <cell r="C30">
            <v>2</v>
          </cell>
          <cell r="D30">
            <v>4.8571428571428568</v>
          </cell>
          <cell r="E30">
            <v>6</v>
          </cell>
          <cell r="P30">
            <v>4</v>
          </cell>
          <cell r="Q30">
            <v>6</v>
          </cell>
          <cell r="R30">
            <v>6</v>
          </cell>
          <cell r="S30">
            <v>6</v>
          </cell>
          <cell r="T30">
            <v>6</v>
          </cell>
          <cell r="U30">
            <v>4</v>
          </cell>
          <cell r="V30">
            <v>2</v>
          </cell>
        </row>
        <row r="31">
          <cell r="B31" t="str">
            <v>Operador de motosserra</v>
          </cell>
          <cell r="C31">
            <v>12</v>
          </cell>
          <cell r="D31">
            <v>12</v>
          </cell>
          <cell r="E31">
            <v>12</v>
          </cell>
          <cell r="I31">
            <v>12</v>
          </cell>
          <cell r="J31">
            <v>12</v>
          </cell>
          <cell r="K31">
            <v>12</v>
          </cell>
          <cell r="L31">
            <v>12</v>
          </cell>
          <cell r="M31">
            <v>12</v>
          </cell>
          <cell r="N31">
            <v>12</v>
          </cell>
          <cell r="O31">
            <v>12</v>
          </cell>
        </row>
        <row r="32">
          <cell r="B32" t="str">
            <v>Equipe de topografia</v>
          </cell>
          <cell r="C32">
            <v>1</v>
          </cell>
          <cell r="D32">
            <v>3.1333333333333333</v>
          </cell>
          <cell r="E32">
            <v>4</v>
          </cell>
          <cell r="I32">
            <v>3</v>
          </cell>
          <cell r="J32">
            <v>3</v>
          </cell>
          <cell r="K32">
            <v>4</v>
          </cell>
          <cell r="L32">
            <v>4</v>
          </cell>
          <cell r="M32">
            <v>4</v>
          </cell>
          <cell r="N32">
            <v>4</v>
          </cell>
          <cell r="O32">
            <v>4</v>
          </cell>
          <cell r="P32">
            <v>4</v>
          </cell>
          <cell r="Q32">
            <v>4</v>
          </cell>
          <cell r="R32">
            <v>4</v>
          </cell>
          <cell r="S32">
            <v>3</v>
          </cell>
          <cell r="T32">
            <v>3</v>
          </cell>
          <cell r="U32">
            <v>1</v>
          </cell>
          <cell r="V32">
            <v>1</v>
          </cell>
          <cell r="W32">
            <v>1</v>
          </cell>
        </row>
        <row r="33">
          <cell r="B33" t="str">
            <v>Op. Caminhão de pintura</v>
          </cell>
          <cell r="C33">
            <v>2</v>
          </cell>
          <cell r="D33">
            <v>2</v>
          </cell>
          <cell r="E33">
            <v>2</v>
          </cell>
          <cell r="U33">
            <v>2</v>
          </cell>
          <cell r="V33">
            <v>2</v>
          </cell>
          <cell r="W33">
            <v>2</v>
          </cell>
        </row>
        <row r="34">
          <cell r="B34" t="str">
            <v>Op. De perfuratriz</v>
          </cell>
          <cell r="C34">
            <v>1</v>
          </cell>
          <cell r="D34">
            <v>1</v>
          </cell>
          <cell r="E34">
            <v>1</v>
          </cell>
          <cell r="N34">
            <v>1</v>
          </cell>
          <cell r="O34">
            <v>1</v>
          </cell>
          <cell r="P34">
            <v>1</v>
          </cell>
          <cell r="Q34">
            <v>1</v>
          </cell>
          <cell r="R34">
            <v>1</v>
          </cell>
          <cell r="S34">
            <v>1</v>
          </cell>
        </row>
        <row r="35">
          <cell r="B35" t="str">
            <v>Demais Funções</v>
          </cell>
          <cell r="C35">
            <v>20</v>
          </cell>
          <cell r="D35">
            <v>53.866666666666667</v>
          </cell>
          <cell r="E35">
            <v>80</v>
          </cell>
          <cell r="I35">
            <v>20</v>
          </cell>
          <cell r="J35">
            <v>30</v>
          </cell>
          <cell r="K35">
            <v>50</v>
          </cell>
          <cell r="L35">
            <v>50</v>
          </cell>
          <cell r="M35">
            <v>68</v>
          </cell>
          <cell r="N35">
            <v>80</v>
          </cell>
          <cell r="O35">
            <v>80</v>
          </cell>
          <cell r="P35">
            <v>80</v>
          </cell>
          <cell r="Q35">
            <v>80</v>
          </cell>
          <cell r="R35">
            <v>60</v>
          </cell>
          <cell r="S35">
            <v>50</v>
          </cell>
          <cell r="T35">
            <v>50</v>
          </cell>
          <cell r="U35">
            <v>50</v>
          </cell>
          <cell r="V35">
            <v>40</v>
          </cell>
          <cell r="W35">
            <v>20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tograma_Equip"/>
      <sheetName val="Gráfico_Equip"/>
      <sheetName val="Histograma_MOD"/>
      <sheetName val="Gráfico_MOD"/>
      <sheetName val="Histograma_MOI"/>
      <sheetName val="Gráfico_MOI"/>
      <sheetName val="Ingles"/>
      <sheetName val="listagem"/>
      <sheetName val="costomat.xls"/>
      <sheetName val="cap7"/>
      <sheetName val="solo i"/>
    </sheetNames>
    <sheetDataSet>
      <sheetData sheetId="0">
        <row r="7">
          <cell r="B7" t="str">
            <v>Escavadeira CAT 320 ou Equivalente</v>
          </cell>
          <cell r="C7" t="str">
            <v>Prev.</v>
          </cell>
          <cell r="D7">
            <v>1</v>
          </cell>
          <cell r="E7">
            <v>3.6666666666666665</v>
          </cell>
          <cell r="F7">
            <v>5</v>
          </cell>
          <cell r="G7">
            <v>3</v>
          </cell>
          <cell r="H7">
            <v>3</v>
          </cell>
          <cell r="I7">
            <v>2</v>
          </cell>
          <cell r="J7">
            <v>2</v>
          </cell>
          <cell r="K7">
            <v>3</v>
          </cell>
          <cell r="L7">
            <v>4</v>
          </cell>
          <cell r="M7">
            <v>5</v>
          </cell>
          <cell r="N7">
            <v>5</v>
          </cell>
          <cell r="O7">
            <v>5</v>
          </cell>
          <cell r="P7">
            <v>5</v>
          </cell>
          <cell r="Q7">
            <v>5</v>
          </cell>
          <cell r="R7">
            <v>5</v>
          </cell>
          <cell r="S7">
            <v>5</v>
          </cell>
          <cell r="T7">
            <v>2</v>
          </cell>
          <cell r="U7">
            <v>1</v>
          </cell>
        </row>
        <row r="8">
          <cell r="C8" t="str">
            <v>Real.</v>
          </cell>
          <cell r="D8">
            <v>2</v>
          </cell>
          <cell r="E8">
            <v>2.6666666666666665</v>
          </cell>
          <cell r="F8">
            <v>3</v>
          </cell>
          <cell r="G8">
            <v>3</v>
          </cell>
          <cell r="H8">
            <v>3</v>
          </cell>
          <cell r="I8">
            <v>2</v>
          </cell>
        </row>
        <row r="9">
          <cell r="C9" t="str">
            <v>Proj.</v>
          </cell>
          <cell r="D9">
            <v>1</v>
          </cell>
          <cell r="E9">
            <v>3.6666666666666665</v>
          </cell>
          <cell r="F9">
            <v>5</v>
          </cell>
          <cell r="G9">
            <v>3</v>
          </cell>
          <cell r="H9">
            <v>3</v>
          </cell>
          <cell r="I9">
            <v>2</v>
          </cell>
          <cell r="J9">
            <v>2</v>
          </cell>
          <cell r="K9">
            <v>3</v>
          </cell>
          <cell r="L9">
            <v>4</v>
          </cell>
          <cell r="M9">
            <v>5</v>
          </cell>
          <cell r="N9">
            <v>5</v>
          </cell>
          <cell r="O9">
            <v>5</v>
          </cell>
          <cell r="P9">
            <v>5</v>
          </cell>
          <cell r="Q9">
            <v>5</v>
          </cell>
          <cell r="R9">
            <v>5</v>
          </cell>
          <cell r="S9">
            <v>5</v>
          </cell>
          <cell r="T9">
            <v>2</v>
          </cell>
          <cell r="U9">
            <v>1</v>
          </cell>
        </row>
        <row r="10">
          <cell r="B10" t="str">
            <v>Trator de esteira</v>
          </cell>
          <cell r="C10" t="str">
            <v>Prev.</v>
          </cell>
          <cell r="D10">
            <v>1</v>
          </cell>
          <cell r="E10">
            <v>2.2666666666666666</v>
          </cell>
          <cell r="F10">
            <v>3</v>
          </cell>
          <cell r="G10">
            <v>2</v>
          </cell>
          <cell r="H10">
            <v>2</v>
          </cell>
          <cell r="I10">
            <v>1</v>
          </cell>
          <cell r="J10">
            <v>1</v>
          </cell>
          <cell r="K10">
            <v>2</v>
          </cell>
          <cell r="L10">
            <v>2</v>
          </cell>
          <cell r="M10">
            <v>3</v>
          </cell>
          <cell r="N10">
            <v>3</v>
          </cell>
          <cell r="O10">
            <v>3</v>
          </cell>
          <cell r="P10">
            <v>3</v>
          </cell>
          <cell r="Q10">
            <v>3</v>
          </cell>
          <cell r="R10">
            <v>3</v>
          </cell>
          <cell r="S10">
            <v>3</v>
          </cell>
          <cell r="T10">
            <v>2</v>
          </cell>
          <cell r="U10">
            <v>1</v>
          </cell>
        </row>
        <row r="11">
          <cell r="C11" t="str">
            <v>Real.</v>
          </cell>
          <cell r="D11">
            <v>1</v>
          </cell>
          <cell r="E11">
            <v>1.6666666666666667</v>
          </cell>
          <cell r="F11">
            <v>2</v>
          </cell>
          <cell r="G11">
            <v>2</v>
          </cell>
          <cell r="H11">
            <v>2</v>
          </cell>
          <cell r="I11">
            <v>1</v>
          </cell>
        </row>
        <row r="12">
          <cell r="C12" t="str">
            <v>Proj.</v>
          </cell>
          <cell r="D12">
            <v>1</v>
          </cell>
          <cell r="E12">
            <v>2.2666666666666666</v>
          </cell>
          <cell r="F12">
            <v>3</v>
          </cell>
          <cell r="G12">
            <v>2</v>
          </cell>
          <cell r="H12">
            <v>2</v>
          </cell>
          <cell r="I12">
            <v>1</v>
          </cell>
          <cell r="J12">
            <v>1</v>
          </cell>
          <cell r="K12">
            <v>2</v>
          </cell>
          <cell r="L12">
            <v>2</v>
          </cell>
          <cell r="M12">
            <v>3</v>
          </cell>
          <cell r="N12">
            <v>3</v>
          </cell>
          <cell r="O12">
            <v>3</v>
          </cell>
          <cell r="P12">
            <v>3</v>
          </cell>
          <cell r="Q12">
            <v>3</v>
          </cell>
          <cell r="R12">
            <v>3</v>
          </cell>
          <cell r="S12">
            <v>3</v>
          </cell>
          <cell r="T12">
            <v>2</v>
          </cell>
          <cell r="U12">
            <v>1</v>
          </cell>
        </row>
        <row r="13">
          <cell r="B13" t="str">
            <v>Motoniveladora</v>
          </cell>
          <cell r="C13" t="str">
            <v>Prev.</v>
          </cell>
          <cell r="D13">
            <v>1</v>
          </cell>
          <cell r="E13">
            <v>2.4</v>
          </cell>
          <cell r="F13">
            <v>3</v>
          </cell>
          <cell r="G13">
            <v>2</v>
          </cell>
          <cell r="H13">
            <v>2</v>
          </cell>
          <cell r="I13">
            <v>2</v>
          </cell>
          <cell r="J13">
            <v>2</v>
          </cell>
          <cell r="K13">
            <v>2</v>
          </cell>
          <cell r="L13">
            <v>2</v>
          </cell>
          <cell r="M13">
            <v>3</v>
          </cell>
          <cell r="N13">
            <v>3</v>
          </cell>
          <cell r="O13">
            <v>3</v>
          </cell>
          <cell r="P13">
            <v>3</v>
          </cell>
          <cell r="Q13">
            <v>3</v>
          </cell>
          <cell r="R13">
            <v>3</v>
          </cell>
          <cell r="S13">
            <v>3</v>
          </cell>
          <cell r="T13">
            <v>2</v>
          </cell>
          <cell r="U13">
            <v>1</v>
          </cell>
        </row>
        <row r="14">
          <cell r="C14" t="str">
            <v>Real.</v>
          </cell>
          <cell r="D14">
            <v>2</v>
          </cell>
          <cell r="E14">
            <v>2</v>
          </cell>
          <cell r="F14">
            <v>2</v>
          </cell>
          <cell r="G14">
            <v>2</v>
          </cell>
          <cell r="H14">
            <v>2</v>
          </cell>
          <cell r="I14">
            <v>2</v>
          </cell>
        </row>
        <row r="15">
          <cell r="C15" t="str">
            <v>Proj.</v>
          </cell>
          <cell r="D15">
            <v>1</v>
          </cell>
          <cell r="E15">
            <v>2.4</v>
          </cell>
          <cell r="F15">
            <v>3</v>
          </cell>
          <cell r="G15">
            <v>2</v>
          </cell>
          <cell r="H15">
            <v>2</v>
          </cell>
          <cell r="I15">
            <v>2</v>
          </cell>
          <cell r="J15">
            <v>2</v>
          </cell>
          <cell r="K15">
            <v>2</v>
          </cell>
          <cell r="L15">
            <v>2</v>
          </cell>
          <cell r="M15">
            <v>3</v>
          </cell>
          <cell r="N15">
            <v>3</v>
          </cell>
          <cell r="O15">
            <v>3</v>
          </cell>
          <cell r="P15">
            <v>3</v>
          </cell>
          <cell r="Q15">
            <v>3</v>
          </cell>
          <cell r="R15">
            <v>3</v>
          </cell>
          <cell r="S15">
            <v>3</v>
          </cell>
          <cell r="T15">
            <v>2</v>
          </cell>
          <cell r="U15">
            <v>1</v>
          </cell>
        </row>
        <row r="16">
          <cell r="B16" t="str">
            <v>Caminhão Basculante</v>
          </cell>
          <cell r="C16" t="str">
            <v>Prev.</v>
          </cell>
          <cell r="D16">
            <v>5</v>
          </cell>
          <cell r="E16">
            <v>19.600000000000001</v>
          </cell>
          <cell r="F16">
            <v>29</v>
          </cell>
          <cell r="G16">
            <v>7</v>
          </cell>
          <cell r="H16">
            <v>7</v>
          </cell>
          <cell r="I16">
            <v>5</v>
          </cell>
          <cell r="J16">
            <v>5</v>
          </cell>
          <cell r="K16">
            <v>15</v>
          </cell>
          <cell r="L16">
            <v>19</v>
          </cell>
          <cell r="M16">
            <v>24</v>
          </cell>
          <cell r="N16">
            <v>29</v>
          </cell>
          <cell r="O16">
            <v>29</v>
          </cell>
          <cell r="P16">
            <v>29</v>
          </cell>
          <cell r="Q16">
            <v>29</v>
          </cell>
          <cell r="R16">
            <v>29</v>
          </cell>
          <cell r="S16">
            <v>29</v>
          </cell>
          <cell r="T16">
            <v>26</v>
          </cell>
          <cell r="U16">
            <v>12</v>
          </cell>
        </row>
        <row r="17">
          <cell r="C17" t="str">
            <v>Real.</v>
          </cell>
          <cell r="D17">
            <v>2</v>
          </cell>
          <cell r="E17">
            <v>4</v>
          </cell>
          <cell r="F17">
            <v>5</v>
          </cell>
          <cell r="G17">
            <v>2</v>
          </cell>
          <cell r="H17">
            <v>5</v>
          </cell>
          <cell r="I17">
            <v>5</v>
          </cell>
        </row>
        <row r="18">
          <cell r="C18" t="str">
            <v>Proj.</v>
          </cell>
          <cell r="D18">
            <v>2</v>
          </cell>
          <cell r="E18">
            <v>19.133333333333333</v>
          </cell>
          <cell r="F18">
            <v>29</v>
          </cell>
          <cell r="G18">
            <v>2</v>
          </cell>
          <cell r="H18">
            <v>5</v>
          </cell>
          <cell r="I18">
            <v>5</v>
          </cell>
          <cell r="J18">
            <v>5</v>
          </cell>
          <cell r="K18">
            <v>15</v>
          </cell>
          <cell r="L18">
            <v>19</v>
          </cell>
          <cell r="M18">
            <v>24</v>
          </cell>
          <cell r="N18">
            <v>29</v>
          </cell>
          <cell r="O18">
            <v>29</v>
          </cell>
          <cell r="P18">
            <v>29</v>
          </cell>
          <cell r="Q18">
            <v>29</v>
          </cell>
          <cell r="R18">
            <v>29</v>
          </cell>
          <cell r="S18">
            <v>29</v>
          </cell>
          <cell r="T18">
            <v>26</v>
          </cell>
          <cell r="U18">
            <v>12</v>
          </cell>
        </row>
        <row r="19">
          <cell r="B19" t="str">
            <v>Rolo Compactador</v>
          </cell>
          <cell r="C19" t="str">
            <v>Prev.</v>
          </cell>
          <cell r="D19">
            <v>1</v>
          </cell>
          <cell r="E19">
            <v>1</v>
          </cell>
          <cell r="F19">
            <v>1</v>
          </cell>
          <cell r="M19">
            <v>1</v>
          </cell>
          <cell r="N19">
            <v>1</v>
          </cell>
          <cell r="O19">
            <v>1</v>
          </cell>
          <cell r="P19">
            <v>1</v>
          </cell>
          <cell r="Q19">
            <v>1</v>
          </cell>
          <cell r="R19">
            <v>1</v>
          </cell>
          <cell r="S19">
            <v>1</v>
          </cell>
          <cell r="T19">
            <v>1</v>
          </cell>
          <cell r="U19">
            <v>1</v>
          </cell>
          <cell r="V19">
            <v>1</v>
          </cell>
        </row>
        <row r="20">
          <cell r="C20" t="str">
            <v>Real.</v>
          </cell>
          <cell r="D20">
            <v>0</v>
          </cell>
          <cell r="E20" t="e">
            <v>#DIV/0!</v>
          </cell>
          <cell r="F20">
            <v>0</v>
          </cell>
        </row>
        <row r="21">
          <cell r="C21" t="str">
            <v>Proj.</v>
          </cell>
          <cell r="D21">
            <v>1</v>
          </cell>
          <cell r="E21">
            <v>1</v>
          </cell>
          <cell r="F21">
            <v>1</v>
          </cell>
          <cell r="M21">
            <v>1</v>
          </cell>
          <cell r="N21">
            <v>1</v>
          </cell>
          <cell r="O21">
            <v>1</v>
          </cell>
          <cell r="P21">
            <v>1</v>
          </cell>
          <cell r="Q21">
            <v>1</v>
          </cell>
          <cell r="R21">
            <v>1</v>
          </cell>
          <cell r="S21">
            <v>1</v>
          </cell>
          <cell r="T21">
            <v>1</v>
          </cell>
          <cell r="U21">
            <v>1</v>
          </cell>
          <cell r="V21">
            <v>1</v>
          </cell>
        </row>
        <row r="22">
          <cell r="B22" t="str">
            <v>Trator Agricola</v>
          </cell>
          <cell r="C22" t="str">
            <v>Prev.</v>
          </cell>
          <cell r="D22">
            <v>1</v>
          </cell>
          <cell r="E22">
            <v>2.6363636363636362</v>
          </cell>
          <cell r="F22">
            <v>3</v>
          </cell>
          <cell r="P22">
            <v>2</v>
          </cell>
          <cell r="Q22">
            <v>3</v>
          </cell>
          <cell r="R22">
            <v>3</v>
          </cell>
          <cell r="S22">
            <v>3</v>
          </cell>
          <cell r="T22">
            <v>3</v>
          </cell>
          <cell r="U22">
            <v>3</v>
          </cell>
          <cell r="V22">
            <v>3</v>
          </cell>
          <cell r="W22">
            <v>3</v>
          </cell>
          <cell r="X22">
            <v>3</v>
          </cell>
          <cell r="Y22">
            <v>2</v>
          </cell>
          <cell r="Z22">
            <v>1</v>
          </cell>
        </row>
        <row r="23">
          <cell r="C23" t="str">
            <v>Real.</v>
          </cell>
          <cell r="D23">
            <v>0</v>
          </cell>
          <cell r="E23" t="e">
            <v>#DIV/0!</v>
          </cell>
          <cell r="F23">
            <v>0</v>
          </cell>
        </row>
        <row r="24">
          <cell r="C24" t="str">
            <v>Proj.</v>
          </cell>
          <cell r="D24">
            <v>1</v>
          </cell>
          <cell r="E24">
            <v>2.6363636363636362</v>
          </cell>
          <cell r="F24">
            <v>3</v>
          </cell>
          <cell r="P24">
            <v>2</v>
          </cell>
          <cell r="Q24">
            <v>3</v>
          </cell>
          <cell r="R24">
            <v>3</v>
          </cell>
          <cell r="S24">
            <v>3</v>
          </cell>
          <cell r="T24">
            <v>3</v>
          </cell>
          <cell r="U24">
            <v>3</v>
          </cell>
          <cell r="V24">
            <v>3</v>
          </cell>
          <cell r="W24">
            <v>3</v>
          </cell>
          <cell r="X24">
            <v>3</v>
          </cell>
          <cell r="Y24">
            <v>2</v>
          </cell>
          <cell r="Z24">
            <v>1</v>
          </cell>
        </row>
        <row r="25">
          <cell r="C25" t="str">
            <v>Prev.</v>
          </cell>
          <cell r="D25">
            <v>0</v>
          </cell>
          <cell r="E25" t="e">
            <v>#DIV/0!</v>
          </cell>
          <cell r="F25">
            <v>0</v>
          </cell>
        </row>
        <row r="26">
          <cell r="C26" t="str">
            <v>Real.</v>
          </cell>
          <cell r="D26">
            <v>0</v>
          </cell>
          <cell r="E26" t="e">
            <v>#DIV/0!</v>
          </cell>
          <cell r="F26">
            <v>0</v>
          </cell>
        </row>
        <row r="27">
          <cell r="C27" t="str">
            <v>Proj.</v>
          </cell>
          <cell r="D27">
            <v>0</v>
          </cell>
          <cell r="E27" t="e">
            <v>#DIV/0!</v>
          </cell>
          <cell r="F27">
            <v>0</v>
          </cell>
        </row>
        <row r="28">
          <cell r="C28" t="str">
            <v>Prev.</v>
          </cell>
          <cell r="D28">
            <v>0</v>
          </cell>
          <cell r="E28" t="e">
            <v>#DIV/0!</v>
          </cell>
          <cell r="F28">
            <v>0</v>
          </cell>
        </row>
        <row r="29">
          <cell r="C29" t="str">
            <v>Real.</v>
          </cell>
          <cell r="D29">
            <v>0</v>
          </cell>
          <cell r="E29" t="e">
            <v>#DIV/0!</v>
          </cell>
          <cell r="F29">
            <v>0</v>
          </cell>
        </row>
        <row r="30">
          <cell r="C30" t="str">
            <v>Proj.</v>
          </cell>
          <cell r="D30">
            <v>0</v>
          </cell>
          <cell r="E30" t="e">
            <v>#DIV/0!</v>
          </cell>
          <cell r="F30">
            <v>0</v>
          </cell>
        </row>
        <row r="31">
          <cell r="C31" t="str">
            <v>Prev.</v>
          </cell>
          <cell r="D31">
            <v>0</v>
          </cell>
          <cell r="E31" t="e">
            <v>#DIV/0!</v>
          </cell>
          <cell r="F31">
            <v>0</v>
          </cell>
        </row>
        <row r="32">
          <cell r="C32" t="str">
            <v>Real.</v>
          </cell>
          <cell r="D32">
            <v>0</v>
          </cell>
          <cell r="E32" t="e">
            <v>#DIV/0!</v>
          </cell>
          <cell r="F32">
            <v>0</v>
          </cell>
        </row>
        <row r="33">
          <cell r="C33" t="str">
            <v>Proj.</v>
          </cell>
          <cell r="D33">
            <v>0</v>
          </cell>
          <cell r="E33" t="e">
            <v>#DIV/0!</v>
          </cell>
          <cell r="F33">
            <v>0</v>
          </cell>
        </row>
        <row r="34">
          <cell r="C34" t="str">
            <v>Prev.</v>
          </cell>
          <cell r="D34">
            <v>0</v>
          </cell>
          <cell r="E34" t="e">
            <v>#DIV/0!</v>
          </cell>
          <cell r="F34">
            <v>0</v>
          </cell>
        </row>
        <row r="35">
          <cell r="C35" t="str">
            <v>Real.</v>
          </cell>
          <cell r="D35">
            <v>0</v>
          </cell>
          <cell r="E35" t="e">
            <v>#DIV/0!</v>
          </cell>
          <cell r="F35">
            <v>0</v>
          </cell>
        </row>
        <row r="36">
          <cell r="C36" t="str">
            <v>Proj.</v>
          </cell>
          <cell r="D36">
            <v>0</v>
          </cell>
          <cell r="E36" t="e">
            <v>#DIV/0!</v>
          </cell>
          <cell r="F36">
            <v>0</v>
          </cell>
        </row>
        <row r="37">
          <cell r="C37" t="str">
            <v>Prev.</v>
          </cell>
          <cell r="D37">
            <v>0</v>
          </cell>
          <cell r="E37" t="e">
            <v>#DIV/0!</v>
          </cell>
          <cell r="F37">
            <v>0</v>
          </cell>
        </row>
        <row r="38">
          <cell r="C38" t="str">
            <v>Real.</v>
          </cell>
          <cell r="D38">
            <v>0</v>
          </cell>
          <cell r="E38" t="e">
            <v>#DIV/0!</v>
          </cell>
          <cell r="F38">
            <v>0</v>
          </cell>
        </row>
        <row r="39">
          <cell r="C39" t="str">
            <v>Proj.</v>
          </cell>
          <cell r="D39">
            <v>0</v>
          </cell>
          <cell r="E39" t="e">
            <v>#DIV/0!</v>
          </cell>
          <cell r="F39">
            <v>0</v>
          </cell>
        </row>
        <row r="40">
          <cell r="C40" t="str">
            <v>Prev.</v>
          </cell>
          <cell r="D40">
            <v>0</v>
          </cell>
          <cell r="E40" t="e">
            <v>#DIV/0!</v>
          </cell>
          <cell r="F40">
            <v>0</v>
          </cell>
        </row>
        <row r="41">
          <cell r="C41" t="str">
            <v>Real.</v>
          </cell>
          <cell r="D41">
            <v>0</v>
          </cell>
          <cell r="E41" t="e">
            <v>#DIV/0!</v>
          </cell>
          <cell r="F41">
            <v>0</v>
          </cell>
        </row>
        <row r="42">
          <cell r="C42" t="str">
            <v>Proj.</v>
          </cell>
          <cell r="D42">
            <v>0</v>
          </cell>
          <cell r="E42" t="e">
            <v>#DIV/0!</v>
          </cell>
          <cell r="F42">
            <v>0</v>
          </cell>
        </row>
        <row r="43">
          <cell r="C43" t="str">
            <v>Prev.</v>
          </cell>
          <cell r="D43">
            <v>0</v>
          </cell>
          <cell r="E43" t="e">
            <v>#DIV/0!</v>
          </cell>
          <cell r="F43">
            <v>0</v>
          </cell>
        </row>
        <row r="44">
          <cell r="C44" t="str">
            <v>Real.</v>
          </cell>
          <cell r="D44">
            <v>0</v>
          </cell>
          <cell r="E44" t="e">
            <v>#DIV/0!</v>
          </cell>
          <cell r="F44">
            <v>0</v>
          </cell>
        </row>
        <row r="45">
          <cell r="C45" t="str">
            <v>Proj.</v>
          </cell>
          <cell r="D45">
            <v>0</v>
          </cell>
          <cell r="E45" t="e">
            <v>#DIV/0!</v>
          </cell>
          <cell r="F45">
            <v>0</v>
          </cell>
        </row>
        <row r="46">
          <cell r="C46" t="str">
            <v>Prev.</v>
          </cell>
          <cell r="D46">
            <v>0</v>
          </cell>
          <cell r="E46" t="e">
            <v>#DIV/0!</v>
          </cell>
          <cell r="F46">
            <v>0</v>
          </cell>
        </row>
        <row r="47">
          <cell r="C47" t="str">
            <v>Real.</v>
          </cell>
          <cell r="D47">
            <v>0</v>
          </cell>
          <cell r="E47" t="e">
            <v>#DIV/0!</v>
          </cell>
          <cell r="F47">
            <v>0</v>
          </cell>
        </row>
        <row r="48">
          <cell r="C48" t="str">
            <v>Proj.</v>
          </cell>
          <cell r="D48">
            <v>0</v>
          </cell>
          <cell r="E48" t="e">
            <v>#DIV/0!</v>
          </cell>
          <cell r="F48">
            <v>0</v>
          </cell>
        </row>
        <row r="49">
          <cell r="C49" t="str">
            <v>Prev.</v>
          </cell>
          <cell r="D49">
            <v>0</v>
          </cell>
          <cell r="E49" t="e">
            <v>#DIV/0!</v>
          </cell>
          <cell r="F49">
            <v>0</v>
          </cell>
        </row>
        <row r="50">
          <cell r="C50" t="str">
            <v>Real.</v>
          </cell>
          <cell r="D50">
            <v>0</v>
          </cell>
          <cell r="E50" t="e">
            <v>#DIV/0!</v>
          </cell>
          <cell r="F50">
            <v>0</v>
          </cell>
        </row>
        <row r="51">
          <cell r="C51" t="str">
            <v>Proj.</v>
          </cell>
          <cell r="D51">
            <v>0</v>
          </cell>
          <cell r="E51" t="e">
            <v>#DIV/0!</v>
          </cell>
          <cell r="F51">
            <v>0</v>
          </cell>
        </row>
        <row r="52">
          <cell r="C52" t="str">
            <v>Prev.</v>
          </cell>
          <cell r="D52">
            <v>0</v>
          </cell>
          <cell r="E52" t="e">
            <v>#DIV/0!</v>
          </cell>
          <cell r="F52">
            <v>0</v>
          </cell>
        </row>
        <row r="53">
          <cell r="C53" t="str">
            <v>Real.</v>
          </cell>
          <cell r="D53">
            <v>0</v>
          </cell>
          <cell r="E53" t="e">
            <v>#DIV/0!</v>
          </cell>
          <cell r="F53">
            <v>0</v>
          </cell>
        </row>
        <row r="54">
          <cell r="C54" t="str">
            <v>Proj.</v>
          </cell>
          <cell r="D54">
            <v>0</v>
          </cell>
          <cell r="E54" t="e">
            <v>#DIV/0!</v>
          </cell>
          <cell r="F54">
            <v>0</v>
          </cell>
        </row>
        <row r="55">
          <cell r="C55" t="str">
            <v>Prev.</v>
          </cell>
          <cell r="D55">
            <v>0</v>
          </cell>
          <cell r="E55" t="e">
            <v>#DIV/0!</v>
          </cell>
          <cell r="F55">
            <v>0</v>
          </cell>
        </row>
        <row r="56">
          <cell r="C56" t="str">
            <v>Real.</v>
          </cell>
          <cell r="D56">
            <v>0</v>
          </cell>
          <cell r="E56" t="e">
            <v>#DIV/0!</v>
          </cell>
          <cell r="F56">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Linhas"/>
      <sheetName val="G-Acidentes"/>
      <sheetName val="G-Materiais"/>
      <sheetName val="G-Espessura Isolamento"/>
      <sheetName val="G-Rugosidades"/>
      <sheetName val="G-Constante Empírica"/>
      <sheetName val="G-Velocidades"/>
      <sheetName val="G-Fatores de atrito"/>
      <sheetName val="G_Materiais"/>
      <sheetName val="Histograma_Equip"/>
      <sheetName val="Capa"/>
      <sheetName val="Planilha1"/>
      <sheetName val="Plan1"/>
      <sheetName val="Referencias"/>
      <sheetName val="FCAC"/>
      <sheetName val="Custos"/>
      <sheetName val="Ingles"/>
      <sheetName val="plan2"/>
      <sheetName val="Plan3"/>
      <sheetName val="erection"/>
      <sheetName val="16-equip."/>
      <sheetName val="Ajuda"/>
      <sheetName val="CASH_FLOW"/>
      <sheetName val="16-CUSTO_EQUIPTO"/>
      <sheetName val="DADOS"/>
      <sheetName val="15-DIVERSOS"/>
      <sheetName val="ÍNDICE"/>
      <sheetName val="13-MAT-FERR"/>
      <sheetName val="14-MAT.SEG "/>
      <sheetName val="-17-MOI"/>
      <sheetName val="-18-CANTEIRO"/>
      <sheetName val="-19-TRANSP.PESSOAL"/>
      <sheetName val="-01-MOD"/>
      <sheetName val="-20-MOB-DESMOB "/>
      <sheetName val="-21-REFEICAO"/>
      <sheetName val="-22-VARIOS"/>
      <sheetName val="-23-TERCEIROS"/>
      <sheetName val="INSUMOS"/>
      <sheetName val="FECHA CONSORCIO"/>
      <sheetName val="FC"/>
      <sheetName val="RESUMO"/>
      <sheetName val="ORG"/>
      <sheetName val="ENC"/>
      <sheetName val="MOD"/>
      <sheetName val="1. C.INDIRETO"/>
      <sheetName val="2. C.CANTEIRO"/>
      <sheetName val="3.PROJ.&amp;SOC."/>
      <sheetName val="4. C.DIRETO"/>
      <sheetName val="4.1 REDES"/>
      <sheetName val="4.2 PV_PI"/>
      <sheetName val="4.3 MND"/>
      <sheetName val="4.4 INTERL"/>
      <sheetName val="4.6 PAVIM"/>
      <sheetName val="4.5 LIG. ESG"/>
      <sheetName val="4.7 DETEC"/>
      <sheetName val="4.8 S.COMP"/>
      <sheetName val="4.9 S.AUXIL"/>
      <sheetName val="EQUIPAMENTOS POR MODALIDADE"/>
      <sheetName val="EQUIPAMENTOS (2)"/>
      <sheetName val="D-9001"/>
      <sheetName val="CH Craft_Rate"/>
      <sheetName val="costomat.xls"/>
      <sheetName val="Stl-B"/>
      <sheetName val="mcbr"/>
      <sheetName val="#REF"/>
      <sheetName val="COMPARATIVO JERFERSON"/>
      <sheetName val="BANCO"/>
      <sheetName val="listagem"/>
      <sheetName val="G-Espessura_Isolamento"/>
      <sheetName val="G-Constante_Empírica"/>
      <sheetName val="G-Fatores_de_atrito"/>
      <sheetName val="16-equip_"/>
      <sheetName val="ENG"/>
      <sheetName val="Curva ABC"/>
      <sheetName val="Calculation Input"/>
      <sheetName val="Direct Cost"/>
      <sheetName val="NWC"/>
      <sheetName val="Cap7"/>
    </sheetNames>
    <sheetDataSet>
      <sheetData sheetId="0" refreshError="1"/>
      <sheetData sheetId="1"/>
      <sheetData sheetId="2" refreshError="1">
        <row r="1">
          <cell r="B1" t="str">
            <v>BG</v>
          </cell>
        </row>
        <row r="2">
          <cell r="B2" t="str">
            <v>CI</v>
          </cell>
        </row>
        <row r="3">
          <cell r="B3" t="str">
            <v>CN</v>
          </cell>
        </row>
        <row r="4">
          <cell r="B4" t="str">
            <v>CNI</v>
          </cell>
        </row>
        <row r="5">
          <cell r="B5" t="str">
            <v>DA</v>
          </cell>
        </row>
        <row r="6">
          <cell r="B6" t="str">
            <v>DF</v>
          </cell>
        </row>
        <row r="7">
          <cell r="B7" t="str">
            <v>P</v>
          </cell>
        </row>
        <row r="8">
          <cell r="B8" t="str">
            <v>F</v>
          </cell>
        </row>
        <row r="9">
          <cell r="B9" t="str">
            <v>FG</v>
          </cell>
        </row>
        <row r="10">
          <cell r="B10" t="str">
            <v>HF</v>
          </cell>
        </row>
        <row r="11">
          <cell r="B11" t="str">
            <v>PC</v>
          </cell>
        </row>
        <row r="12">
          <cell r="B12" t="str">
            <v>SP</v>
          </cell>
        </row>
        <row r="13">
          <cell r="B13" t="str">
            <v>SN</v>
          </cell>
        </row>
        <row r="14">
          <cell r="B14" t="str">
            <v>SW</v>
          </cell>
        </row>
        <row r="15">
          <cell r="B15" t="str">
            <v>W</v>
          </cell>
        </row>
        <row r="22">
          <cell r="A22" t="str">
            <v>B10</v>
          </cell>
        </row>
        <row r="23">
          <cell r="A23" t="str">
            <v>B12</v>
          </cell>
        </row>
        <row r="24">
          <cell r="A24" t="str">
            <v>B14</v>
          </cell>
        </row>
        <row r="25">
          <cell r="A25" t="str">
            <v>B15</v>
          </cell>
        </row>
        <row r="26">
          <cell r="A26" t="str">
            <v>B20</v>
          </cell>
        </row>
        <row r="27">
          <cell r="A27" t="str">
            <v>B22</v>
          </cell>
        </row>
        <row r="28">
          <cell r="A28" t="str">
            <v>B23</v>
          </cell>
        </row>
        <row r="29">
          <cell r="A29" t="str">
            <v>B3</v>
          </cell>
        </row>
        <row r="30">
          <cell r="A30" t="str">
            <v>B4</v>
          </cell>
        </row>
        <row r="31">
          <cell r="A31" t="str">
            <v>B6</v>
          </cell>
        </row>
        <row r="32">
          <cell r="A32" t="str">
            <v>B7R</v>
          </cell>
        </row>
        <row r="33">
          <cell r="A33" t="str">
            <v>B9</v>
          </cell>
        </row>
        <row r="34">
          <cell r="A34" t="str">
            <v>C10</v>
          </cell>
        </row>
        <row r="35">
          <cell r="A35" t="str">
            <v>C12</v>
          </cell>
        </row>
        <row r="36">
          <cell r="A36" t="str">
            <v>C14</v>
          </cell>
        </row>
        <row r="37">
          <cell r="A37" t="str">
            <v>C3</v>
          </cell>
        </row>
        <row r="38">
          <cell r="A38" t="str">
            <v>C4</v>
          </cell>
        </row>
        <row r="39">
          <cell r="A39" t="str">
            <v>C9</v>
          </cell>
        </row>
        <row r="40">
          <cell r="A40" t="str">
            <v>E10</v>
          </cell>
        </row>
        <row r="41">
          <cell r="A41" t="str">
            <v>G10</v>
          </cell>
        </row>
        <row r="42">
          <cell r="A42" t="str">
            <v>E3</v>
          </cell>
        </row>
        <row r="43">
          <cell r="A43" t="str">
            <v>E9</v>
          </cell>
        </row>
        <row r="44">
          <cell r="A44" t="str">
            <v>F10</v>
          </cell>
        </row>
        <row r="45">
          <cell r="A45" t="str">
            <v>F3</v>
          </cell>
        </row>
        <row r="46">
          <cell r="A46" t="str">
            <v>E12</v>
          </cell>
        </row>
      </sheetData>
      <sheetData sheetId="3"/>
      <sheetData sheetId="4" refreshError="1"/>
      <sheetData sheetId="5" refreshError="1"/>
      <sheetData sheetId="6" refreshError="1"/>
      <sheetData sheetId="7" refreshError="1"/>
      <sheetData sheetId="8"/>
      <sheetData sheetId="9" refreshError="1"/>
      <sheetData sheetId="10">
        <row r="1">
          <cell r="B1"/>
        </row>
      </sheetData>
      <sheetData sheetId="11"/>
      <sheetData sheetId="12">
        <row r="1">
          <cell r="B1">
            <v>0</v>
          </cell>
        </row>
      </sheetData>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ow r="1">
          <cell r="B1">
            <v>0</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 sheetId="63"/>
      <sheetData sheetId="64"/>
      <sheetData sheetId="65" refreshError="1"/>
      <sheetData sheetId="66" refreshError="1"/>
      <sheetData sheetId="67" refreshError="1"/>
      <sheetData sheetId="68"/>
      <sheetData sheetId="69"/>
      <sheetData sheetId="70"/>
      <sheetData sheetId="71"/>
      <sheetData sheetId="72" refreshError="1"/>
      <sheetData sheetId="73" refreshError="1"/>
      <sheetData sheetId="74" refreshError="1"/>
      <sheetData sheetId="75" refreshError="1"/>
      <sheetData sheetId="76" refreshError="1"/>
      <sheetData sheetId="7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o"/>
      <sheetName val="SE Macaé"/>
      <sheetName val="Casa Com Macaé"/>
      <sheetName val="Preços"/>
      <sheetName val="Justific"/>
      <sheetName val="Casa Com"/>
      <sheetName val="G-Materiais"/>
      <sheetName val="Estimate"/>
      <sheetName val="FCAC"/>
      <sheetName val="Custos"/>
      <sheetName val="ENG"/>
      <sheetName val="capa"/>
      <sheetName val="Area Aplicação"/>
      <sheetName val="Datos"/>
      <sheetName val="Ajuda"/>
      <sheetName val="Cash_Flow"/>
      <sheetName val="16-CUSTO_EQUIPTO"/>
      <sheetName val="DADOS"/>
      <sheetName val="15-DIVERSOS"/>
      <sheetName val="ÍNDICE"/>
      <sheetName val="13-MAT-FERR"/>
      <sheetName val="14-MAT.SEG "/>
      <sheetName val="16-equip."/>
      <sheetName val="-17-MOI"/>
      <sheetName val="-18-CANTEIRO"/>
      <sheetName val="-19-TRANSP.PESSOAL"/>
      <sheetName val="-01-MOD"/>
      <sheetName val="-20-MOB-DESMOB "/>
      <sheetName val="-21-REFEICAO"/>
      <sheetName val="-22-VARIOS"/>
      <sheetName val="-23-TERCEIROS"/>
      <sheetName val="Apoio"/>
      <sheetName val="samarco"/>
      <sheetName val="SE_Macaé"/>
      <sheetName val="Casa_Com_Macaé"/>
      <sheetName val="Casa_Com"/>
      <sheetName val="plan2"/>
      <sheetName val="Plan3"/>
      <sheetName val="erection"/>
      <sheetName val="Imai03"/>
      <sheetName val="MEM_CALC"/>
    </sheetNames>
    <sheetDataSet>
      <sheetData sheetId="0"/>
      <sheetData sheetId="1"/>
      <sheetData sheetId="2"/>
      <sheetData sheetId="3">
        <row r="3">
          <cell r="A3" t="str">
            <v>Abertura e preparo de caixa de até 40 cm para pavimentação</v>
          </cell>
          <cell r="B3" t="str">
            <v>m2</v>
          </cell>
          <cell r="E3">
            <v>12.11</v>
          </cell>
          <cell r="F3">
            <v>12.11</v>
          </cell>
        </row>
        <row r="4">
          <cell r="A4" t="str">
            <v>Aço</v>
          </cell>
          <cell r="B4" t="str">
            <v>kg</v>
          </cell>
          <cell r="C4">
            <v>4</v>
          </cell>
          <cell r="D4">
            <v>2</v>
          </cell>
          <cell r="F4">
            <v>6</v>
          </cell>
        </row>
        <row r="5">
          <cell r="A5" t="str">
            <v>Aço - Estaca</v>
          </cell>
          <cell r="B5" t="str">
            <v>kg</v>
          </cell>
          <cell r="C5">
            <v>4</v>
          </cell>
          <cell r="D5">
            <v>2</v>
          </cell>
          <cell r="F5">
            <v>6</v>
          </cell>
        </row>
        <row r="6">
          <cell r="A6" t="str">
            <v>Apiloamento</v>
          </cell>
          <cell r="B6" t="str">
            <v>m2</v>
          </cell>
          <cell r="D6">
            <v>12.07</v>
          </cell>
          <cell r="F6">
            <v>12.07</v>
          </cell>
        </row>
        <row r="7">
          <cell r="A7" t="str">
            <v>Aterro</v>
          </cell>
          <cell r="B7" t="str">
            <v>m3</v>
          </cell>
          <cell r="E7">
            <v>30</v>
          </cell>
          <cell r="F7">
            <v>30</v>
          </cell>
        </row>
        <row r="8">
          <cell r="A8" t="str">
            <v>Azulejos 20x20</v>
          </cell>
          <cell r="B8" t="str">
            <v>m2</v>
          </cell>
          <cell r="C8">
            <v>34.17</v>
          </cell>
          <cell r="D8">
            <v>22.78</v>
          </cell>
          <cell r="F8">
            <v>56.95</v>
          </cell>
        </row>
        <row r="9">
          <cell r="A9" t="str">
            <v>Back Fill</v>
          </cell>
          <cell r="B9" t="str">
            <v>m3</v>
          </cell>
          <cell r="C9">
            <v>65</v>
          </cell>
          <cell r="D9">
            <v>12</v>
          </cell>
          <cell r="F9">
            <v>77</v>
          </cell>
        </row>
        <row r="10">
          <cell r="A10" t="str">
            <v>Bancada granito</v>
          </cell>
          <cell r="B10" t="str">
            <v>m2</v>
          </cell>
          <cell r="C10">
            <v>180</v>
          </cell>
          <cell r="D10">
            <v>48</v>
          </cell>
          <cell r="F10">
            <v>228</v>
          </cell>
        </row>
        <row r="11">
          <cell r="A11" t="str">
            <v>Barras Antipanico</v>
          </cell>
          <cell r="B11" t="str">
            <v>unid</v>
          </cell>
          <cell r="C11">
            <v>160</v>
          </cell>
          <cell r="D11">
            <v>20</v>
          </cell>
          <cell r="F11">
            <v>180</v>
          </cell>
        </row>
        <row r="12">
          <cell r="A12" t="str">
            <v>Base de brita graduada, h=20cm</v>
          </cell>
          <cell r="B12" t="str">
            <v>m2</v>
          </cell>
          <cell r="E12">
            <v>9.8800000000000008</v>
          </cell>
          <cell r="F12">
            <v>9.8800000000000008</v>
          </cell>
        </row>
        <row r="13">
          <cell r="A13" t="str">
            <v xml:space="preserve">Bloco de conc 19x19x39 </v>
          </cell>
          <cell r="B13" t="str">
            <v>m2</v>
          </cell>
          <cell r="C13">
            <v>42.9</v>
          </cell>
          <cell r="D13">
            <v>20.45</v>
          </cell>
          <cell r="F13">
            <v>63.349999999999994</v>
          </cell>
        </row>
        <row r="14">
          <cell r="A14" t="str">
            <v>Bota fora</v>
          </cell>
          <cell r="B14" t="str">
            <v>m3</v>
          </cell>
          <cell r="E14">
            <v>28.43</v>
          </cell>
          <cell r="F14">
            <v>28.43</v>
          </cell>
        </row>
        <row r="15">
          <cell r="A15" t="str">
            <v>Britamento do patio</v>
          </cell>
          <cell r="B15" t="str">
            <v>m2</v>
          </cell>
          <cell r="C15">
            <v>6.9</v>
          </cell>
          <cell r="D15">
            <v>3.8</v>
          </cell>
          <cell r="F15">
            <v>10.7</v>
          </cell>
        </row>
        <row r="16">
          <cell r="A16" t="str">
            <v>Caixa de passagem 1,00 x 1,00 x 1,50m</v>
          </cell>
          <cell r="B16" t="str">
            <v>un</v>
          </cell>
          <cell r="C16">
            <v>657.26</v>
          </cell>
          <cell r="D16">
            <v>2086.8000000000002</v>
          </cell>
          <cell r="F16">
            <v>2744.0600000000004</v>
          </cell>
        </row>
        <row r="17">
          <cell r="A17" t="str">
            <v>Caixas de passagem</v>
          </cell>
          <cell r="B17" t="str">
            <v>unid</v>
          </cell>
          <cell r="C17">
            <v>390</v>
          </cell>
          <cell r="D17">
            <v>210</v>
          </cell>
          <cell r="F17">
            <v>600</v>
          </cell>
        </row>
        <row r="18">
          <cell r="A18" t="str">
            <v>Calha</v>
          </cell>
          <cell r="B18" t="str">
            <v>m</v>
          </cell>
          <cell r="E18">
            <v>51.1</v>
          </cell>
          <cell r="F18">
            <v>51.1</v>
          </cell>
        </row>
        <row r="19">
          <cell r="A19" t="str">
            <v>Ceramica 5x15 cm brick gold</v>
          </cell>
          <cell r="B19" t="str">
            <v>m2</v>
          </cell>
          <cell r="C19">
            <v>25</v>
          </cell>
          <cell r="D19">
            <v>19.38</v>
          </cell>
          <cell r="F19">
            <v>44.379999999999995</v>
          </cell>
        </row>
        <row r="20">
          <cell r="A20" t="str">
            <v>Cerca (mourões c arame farpado)</v>
          </cell>
          <cell r="B20" t="str">
            <v>m2</v>
          </cell>
          <cell r="C20">
            <v>36.35</v>
          </cell>
          <cell r="D20">
            <v>9.35</v>
          </cell>
          <cell r="F20">
            <v>45.7</v>
          </cell>
        </row>
        <row r="21">
          <cell r="A21" t="str">
            <v>Chpisco + Emboço</v>
          </cell>
          <cell r="B21" t="str">
            <v>m2</v>
          </cell>
          <cell r="C21">
            <v>8.56</v>
          </cell>
          <cell r="D21">
            <v>12.83</v>
          </cell>
          <cell r="F21">
            <v>21.39</v>
          </cell>
        </row>
        <row r="22">
          <cell r="A22" t="str">
            <v xml:space="preserve">Coluna de concreto para pórtico 230kV de barramento superior </v>
          </cell>
          <cell r="B22" t="str">
            <v>un</v>
          </cell>
          <cell r="C22">
            <v>18500</v>
          </cell>
          <cell r="F22">
            <v>18500</v>
          </cell>
        </row>
        <row r="23">
          <cell r="A23" t="str">
            <v>Concreto</v>
          </cell>
          <cell r="B23" t="str">
            <v>m3</v>
          </cell>
          <cell r="C23">
            <v>200</v>
          </cell>
          <cell r="D23">
            <v>270</v>
          </cell>
          <cell r="F23">
            <v>470</v>
          </cell>
        </row>
        <row r="24">
          <cell r="A24" t="str">
            <v>Concreto - Estaca</v>
          </cell>
          <cell r="B24" t="str">
            <v>m3</v>
          </cell>
          <cell r="C24">
            <v>200</v>
          </cell>
          <cell r="F24">
            <v>200</v>
          </cell>
        </row>
        <row r="25">
          <cell r="A25" t="str">
            <v>Controle tecnológico concreto e aço</v>
          </cell>
          <cell r="B25" t="str">
            <v>vb</v>
          </cell>
          <cell r="E25">
            <v>1765.25</v>
          </cell>
          <cell r="F25">
            <v>1765.25</v>
          </cell>
        </row>
        <row r="26">
          <cell r="A26" t="str">
            <v>Controle tecnológico concreto e aço - CC</v>
          </cell>
          <cell r="B26" t="str">
            <v>vb</v>
          </cell>
          <cell r="E26">
            <v>1460</v>
          </cell>
          <cell r="F26">
            <v>1460</v>
          </cell>
        </row>
        <row r="27">
          <cell r="A27" t="str">
            <v>Diversos</v>
          </cell>
          <cell r="B27" t="str">
            <v>m2</v>
          </cell>
          <cell r="C27">
            <v>16</v>
          </cell>
          <cell r="D27">
            <v>4</v>
          </cell>
          <cell r="F27">
            <v>20</v>
          </cell>
        </row>
        <row r="28">
          <cell r="A28" t="str">
            <v>Divisória ardósia 3cm</v>
          </cell>
          <cell r="B28" t="str">
            <v>m2</v>
          </cell>
          <cell r="C28">
            <v>97.4</v>
          </cell>
          <cell r="D28">
            <v>38.96</v>
          </cell>
          <cell r="F28">
            <v>136.36000000000001</v>
          </cell>
        </row>
        <row r="29">
          <cell r="A29" t="str">
            <v>Ducha Higienica</v>
          </cell>
          <cell r="B29" t="str">
            <v>unid</v>
          </cell>
          <cell r="C29">
            <v>89.9</v>
          </cell>
          <cell r="D29">
            <v>40</v>
          </cell>
          <cell r="F29">
            <v>129.9</v>
          </cell>
        </row>
        <row r="30">
          <cell r="A30" t="str">
            <v>Emboço emassado e pintado com latex PVA</v>
          </cell>
          <cell r="B30" t="str">
            <v>m2</v>
          </cell>
          <cell r="C30">
            <v>7.57</v>
          </cell>
          <cell r="D30">
            <v>14.96</v>
          </cell>
          <cell r="F30">
            <v>22.53</v>
          </cell>
        </row>
        <row r="31">
          <cell r="A31" t="str">
            <v>Ensaios de integridade</v>
          </cell>
          <cell r="B31" t="str">
            <v>vb</v>
          </cell>
          <cell r="E31">
            <v>18000</v>
          </cell>
          <cell r="F31">
            <v>18000</v>
          </cell>
        </row>
        <row r="32">
          <cell r="A32" t="str">
            <v>Escavação</v>
          </cell>
          <cell r="B32" t="str">
            <v>m3</v>
          </cell>
          <cell r="D32">
            <v>45</v>
          </cell>
          <cell r="F32">
            <v>45</v>
          </cell>
        </row>
        <row r="33">
          <cell r="A33" t="str">
            <v>Escavação mecanica canaleta</v>
          </cell>
          <cell r="B33" t="str">
            <v>m3</v>
          </cell>
          <cell r="D33">
            <v>18</v>
          </cell>
          <cell r="F33">
            <v>18</v>
          </cell>
        </row>
        <row r="34">
          <cell r="A34" t="str">
            <v>Escavação de tubulão</v>
          </cell>
          <cell r="B34" t="str">
            <v>m3</v>
          </cell>
          <cell r="E34">
            <v>92</v>
          </cell>
          <cell r="F34">
            <v>92</v>
          </cell>
        </row>
        <row r="35">
          <cell r="A35" t="str">
            <v>Espelho 40x60</v>
          </cell>
          <cell r="B35" t="str">
            <v>unid</v>
          </cell>
          <cell r="C35">
            <v>59.9</v>
          </cell>
          <cell r="D35">
            <v>10</v>
          </cell>
          <cell r="F35">
            <v>69.900000000000006</v>
          </cell>
        </row>
        <row r="36">
          <cell r="A36" t="str">
            <v>Estava helice continua - 1</v>
          </cell>
          <cell r="B36" t="str">
            <v>m</v>
          </cell>
          <cell r="E36">
            <v>100</v>
          </cell>
          <cell r="F36">
            <v>100</v>
          </cell>
        </row>
        <row r="37">
          <cell r="A37" t="str">
            <v>Estava helice continua - 14</v>
          </cell>
          <cell r="B37" t="str">
            <v>m</v>
          </cell>
          <cell r="E37">
            <v>100</v>
          </cell>
          <cell r="F37">
            <v>100</v>
          </cell>
        </row>
        <row r="38">
          <cell r="A38" t="str">
            <v>Estava helice continua - 2</v>
          </cell>
          <cell r="B38" t="str">
            <v>m</v>
          </cell>
          <cell r="E38">
            <v>100</v>
          </cell>
          <cell r="F38">
            <v>100</v>
          </cell>
        </row>
        <row r="39">
          <cell r="A39" t="str">
            <v>Estava helice continua - 3</v>
          </cell>
          <cell r="B39" t="str">
            <v>m</v>
          </cell>
          <cell r="E39">
            <v>100</v>
          </cell>
          <cell r="F39">
            <v>100</v>
          </cell>
        </row>
        <row r="40">
          <cell r="A40" t="str">
            <v>Estava helice continua - 4</v>
          </cell>
          <cell r="B40" t="str">
            <v>m</v>
          </cell>
          <cell r="E40">
            <v>100</v>
          </cell>
          <cell r="F40">
            <v>100</v>
          </cell>
        </row>
        <row r="41">
          <cell r="A41" t="str">
            <v>Estava helice continua - 5</v>
          </cell>
          <cell r="B41" t="str">
            <v>m</v>
          </cell>
          <cell r="E41">
            <v>100</v>
          </cell>
          <cell r="F41">
            <v>100</v>
          </cell>
        </row>
        <row r="42">
          <cell r="A42" t="str">
            <v>Estava helice continua - 6</v>
          </cell>
          <cell r="B42" t="str">
            <v>m</v>
          </cell>
          <cell r="E42">
            <v>100</v>
          </cell>
          <cell r="F42">
            <v>100</v>
          </cell>
        </row>
        <row r="43">
          <cell r="A43" t="str">
            <v>Estava helice continua - dia=40cm</v>
          </cell>
          <cell r="B43" t="str">
            <v>m</v>
          </cell>
          <cell r="E43">
            <v>100</v>
          </cell>
          <cell r="F43">
            <v>100</v>
          </cell>
        </row>
        <row r="44">
          <cell r="A44" t="str">
            <v>Estava helice continua - diam=40</v>
          </cell>
          <cell r="B44" t="str">
            <v>m</v>
          </cell>
          <cell r="E44">
            <v>100</v>
          </cell>
          <cell r="F44">
            <v>100</v>
          </cell>
        </row>
        <row r="45">
          <cell r="A45" t="str">
            <v>Estrut metalica e pintada</v>
          </cell>
          <cell r="B45" t="str">
            <v>m2</v>
          </cell>
          <cell r="E45">
            <v>72</v>
          </cell>
          <cell r="F45">
            <v>72</v>
          </cell>
        </row>
        <row r="46">
          <cell r="A46" t="str">
            <v xml:space="preserve">Execução de gabarito para locação da obra por piquetes de madeira e arame </v>
          </cell>
          <cell r="B46" t="str">
            <v>vb</v>
          </cell>
          <cell r="E46">
            <v>9029.51</v>
          </cell>
          <cell r="F46">
            <v>9029.51</v>
          </cell>
        </row>
        <row r="47">
          <cell r="A47" t="str">
            <v>Fechadura/Ferragens star / Ueme</v>
          </cell>
          <cell r="B47" t="str">
            <v>unid</v>
          </cell>
          <cell r="C47">
            <v>70</v>
          </cell>
          <cell r="D47">
            <v>80</v>
          </cell>
          <cell r="F47">
            <v>150</v>
          </cell>
        </row>
        <row r="48">
          <cell r="A48" t="str">
            <v>Forma</v>
          </cell>
          <cell r="B48" t="str">
            <v>m2</v>
          </cell>
          <cell r="C48">
            <v>43.72</v>
          </cell>
          <cell r="D48">
            <v>33.799999999999997</v>
          </cell>
          <cell r="F48">
            <v>77.52</v>
          </cell>
        </row>
        <row r="49">
          <cell r="A49" t="str">
            <v>Formas</v>
          </cell>
          <cell r="B49" t="str">
            <v>m2</v>
          </cell>
          <cell r="C49">
            <v>43.72</v>
          </cell>
          <cell r="D49">
            <v>33.799999999999997</v>
          </cell>
          <cell r="F49">
            <v>77.52</v>
          </cell>
        </row>
        <row r="50">
          <cell r="A50" t="str">
            <v>Forma Canaleta Deslizante (30% valor total convencional)</v>
          </cell>
          <cell r="B50" t="str">
            <v>m2</v>
          </cell>
          <cell r="C50">
            <v>30</v>
          </cell>
          <cell r="D50">
            <v>10</v>
          </cell>
          <cell r="F50">
            <v>40</v>
          </cell>
        </row>
        <row r="51">
          <cell r="A51" t="str">
            <v>Grama natural placas São Carlos</v>
          </cell>
          <cell r="B51" t="str">
            <v>m2</v>
          </cell>
          <cell r="C51">
            <v>4.75</v>
          </cell>
          <cell r="D51">
            <v>3</v>
          </cell>
          <cell r="F51">
            <v>7.75</v>
          </cell>
        </row>
        <row r="52">
          <cell r="A52" t="str">
            <v>Granilite cinza</v>
          </cell>
          <cell r="B52" t="str">
            <v>m</v>
          </cell>
          <cell r="C52">
            <v>42</v>
          </cell>
          <cell r="D52">
            <v>8</v>
          </cell>
          <cell r="F52">
            <v>50</v>
          </cell>
        </row>
        <row r="53">
          <cell r="A53" t="str">
            <v>Grelha metalica</v>
          </cell>
          <cell r="B53" t="str">
            <v>m2</v>
          </cell>
          <cell r="C53">
            <v>384</v>
          </cell>
          <cell r="D53">
            <v>20</v>
          </cell>
          <cell r="F53">
            <v>404</v>
          </cell>
        </row>
        <row r="54">
          <cell r="A54" t="str">
            <v>Guarda-corpo tubular aço galv 2" c pintura esmalte sintetico</v>
          </cell>
          <cell r="B54" t="str">
            <v>m</v>
          </cell>
          <cell r="C54">
            <v>112.5</v>
          </cell>
          <cell r="D54">
            <v>30</v>
          </cell>
          <cell r="F54">
            <v>142.5</v>
          </cell>
        </row>
        <row r="55">
          <cell r="A55" t="str">
            <v xml:space="preserve">Guia pre fabricada e sarjeta padrão prefeitura ao longo dos pateos de acesso criados no projeto </v>
          </cell>
          <cell r="B55" t="str">
            <v>m</v>
          </cell>
          <cell r="E55">
            <v>57.19</v>
          </cell>
          <cell r="F55">
            <v>57.19</v>
          </cell>
        </row>
        <row r="56">
          <cell r="A56" t="str">
            <v>Impermeabização c/ argamassa</v>
          </cell>
          <cell r="B56" t="str">
            <v>m2</v>
          </cell>
          <cell r="E56">
            <v>25.95</v>
          </cell>
          <cell r="F56">
            <v>25.95</v>
          </cell>
        </row>
        <row r="57">
          <cell r="A57" t="str">
            <v>Impermeabiliz da calha c manta pré-fabr asfalto modificado c armadura de não tecido de poliester polimerizado c APP ou SBS</v>
          </cell>
          <cell r="B57" t="str">
            <v>m2</v>
          </cell>
          <cell r="E57">
            <v>78.739999999999995</v>
          </cell>
          <cell r="F57">
            <v>78.739999999999995</v>
          </cell>
        </row>
        <row r="58">
          <cell r="A58" t="str">
            <v>Interligação em Tubo de ferro fundido DN 0,30m</v>
          </cell>
          <cell r="B58" t="str">
            <v>m</v>
          </cell>
          <cell r="C58">
            <v>384</v>
          </cell>
          <cell r="D58">
            <v>66</v>
          </cell>
          <cell r="F58">
            <v>450</v>
          </cell>
        </row>
        <row r="59">
          <cell r="A59" t="str">
            <v>Interligação de PVC 6"</v>
          </cell>
          <cell r="B59" t="str">
            <v>m</v>
          </cell>
          <cell r="C59">
            <v>69.819999999999993</v>
          </cell>
          <cell r="D59">
            <v>66</v>
          </cell>
          <cell r="F59">
            <v>135.82</v>
          </cell>
        </row>
        <row r="60">
          <cell r="A60" t="str">
            <v>Isolamento termico em poliuretano extrudado esp 40mm</v>
          </cell>
          <cell r="B60" t="str">
            <v>m2</v>
          </cell>
          <cell r="E60">
            <v>17.7</v>
          </cell>
          <cell r="F60">
            <v>17.7</v>
          </cell>
        </row>
        <row r="61">
          <cell r="A61" t="str">
            <v>Janela aluminio anodizado com camada anodica 25 micr</v>
          </cell>
          <cell r="B61" t="str">
            <v>m2</v>
          </cell>
          <cell r="C61">
            <v>504.91</v>
          </cell>
          <cell r="D61">
            <v>23.23</v>
          </cell>
          <cell r="F61">
            <v>528.14</v>
          </cell>
        </row>
        <row r="62">
          <cell r="A62" t="str">
            <v>Lastro de conc</v>
          </cell>
          <cell r="B62" t="str">
            <v>m3</v>
          </cell>
          <cell r="C62">
            <v>150</v>
          </cell>
          <cell r="D62">
            <v>200</v>
          </cell>
          <cell r="F62">
            <v>350</v>
          </cell>
        </row>
        <row r="63">
          <cell r="A63" t="str">
            <v xml:space="preserve">Lastro de conc (contrapiso) </v>
          </cell>
          <cell r="B63" t="str">
            <v>m2</v>
          </cell>
          <cell r="C63">
            <v>14.5</v>
          </cell>
          <cell r="D63">
            <v>15.07</v>
          </cell>
          <cell r="F63">
            <v>29.57</v>
          </cell>
        </row>
        <row r="64">
          <cell r="A64" t="str">
            <v>Cuba oval de embutir</v>
          </cell>
          <cell r="B64" t="str">
            <v>unid</v>
          </cell>
          <cell r="C64">
            <v>127.91</v>
          </cell>
          <cell r="D64">
            <v>91.63</v>
          </cell>
          <cell r="F64">
            <v>219.54</v>
          </cell>
        </row>
        <row r="65">
          <cell r="A65" t="str">
            <v>Levantamento topografico</v>
          </cell>
          <cell r="B65" t="str">
            <v>m2</v>
          </cell>
          <cell r="E65">
            <v>0.68</v>
          </cell>
          <cell r="F65">
            <v>0.68</v>
          </cell>
        </row>
        <row r="66">
          <cell r="A66" t="str">
            <v>Limpeza do terreno</v>
          </cell>
          <cell r="B66" t="str">
            <v>m2</v>
          </cell>
          <cell r="D66">
            <v>2.64</v>
          </cell>
          <cell r="F66">
            <v>2.64</v>
          </cell>
        </row>
        <row r="67">
          <cell r="A67" t="str">
            <v>Mictorio sinfonado</v>
          </cell>
          <cell r="B67" t="str">
            <v>unid</v>
          </cell>
          <cell r="C67">
            <v>103.57</v>
          </cell>
          <cell r="D67">
            <v>50</v>
          </cell>
          <cell r="F67">
            <v>153.57</v>
          </cell>
        </row>
        <row r="68">
          <cell r="A68" t="str">
            <v>Molas hidraulicas</v>
          </cell>
          <cell r="B68" t="str">
            <v>unid</v>
          </cell>
          <cell r="C68">
            <v>280</v>
          </cell>
          <cell r="D68">
            <v>40</v>
          </cell>
          <cell r="F68">
            <v>320</v>
          </cell>
        </row>
        <row r="69">
          <cell r="A69" t="str">
            <v>Pavimentação de páteos e vias de circulação em asfalto CBQU, sobre imprimação asfáltica e com pintura de acabamento</v>
          </cell>
          <cell r="B69" t="str">
            <v>m2</v>
          </cell>
          <cell r="E69">
            <v>120</v>
          </cell>
          <cell r="F69">
            <v>120</v>
          </cell>
        </row>
        <row r="70">
          <cell r="A70" t="str">
            <v>Pilares + Vigas + Laje Alveolar Cotação da Cassol - Cafor</v>
          </cell>
          <cell r="B70" t="str">
            <v>m2</v>
          </cell>
          <cell r="E70">
            <v>2000</v>
          </cell>
          <cell r="F70">
            <v>2000</v>
          </cell>
        </row>
        <row r="71">
          <cell r="A71" t="str">
            <v>Pintura acril + massa acril</v>
          </cell>
          <cell r="B71" t="str">
            <v>m2</v>
          </cell>
          <cell r="C71">
            <v>15.75</v>
          </cell>
          <cell r="D71">
            <v>5</v>
          </cell>
          <cell r="F71">
            <v>20.75</v>
          </cell>
        </row>
        <row r="72">
          <cell r="A72" t="str">
            <v>Pintura Acrilica s/ conc aparente</v>
          </cell>
          <cell r="B72" t="str">
            <v>m2</v>
          </cell>
          <cell r="C72">
            <v>5.75</v>
          </cell>
          <cell r="D72">
            <v>5</v>
          </cell>
          <cell r="F72">
            <v>10.75</v>
          </cell>
        </row>
        <row r="73">
          <cell r="A73" t="str">
            <v xml:space="preserve">Piso ceramico </v>
          </cell>
          <cell r="B73" t="str">
            <v>m2</v>
          </cell>
          <cell r="C73">
            <v>47.22</v>
          </cell>
          <cell r="D73">
            <v>18.09</v>
          </cell>
          <cell r="F73">
            <v>65.31</v>
          </cell>
        </row>
        <row r="74">
          <cell r="A74" t="str">
            <v>Piso cimentado liso c juntas acrilico</v>
          </cell>
          <cell r="B74" t="str">
            <v>m2</v>
          </cell>
          <cell r="C74">
            <v>22.493999999999996</v>
          </cell>
          <cell r="D74">
            <v>15</v>
          </cell>
          <cell r="F74">
            <v>37.494</v>
          </cell>
        </row>
        <row r="75">
          <cell r="A75" t="str">
            <v>Piso Monolitico alta resist  tipo Polipiso 600  A acab polido</v>
          </cell>
          <cell r="B75" t="str">
            <v>m2</v>
          </cell>
          <cell r="E75">
            <v>79.099999999999994</v>
          </cell>
          <cell r="F75">
            <v>79.099999999999994</v>
          </cell>
        </row>
        <row r="76">
          <cell r="A76" t="str">
            <v>Piso monolitico tipo Keraplan EG esp 3mm Ancobras</v>
          </cell>
          <cell r="B76" t="str">
            <v>m2</v>
          </cell>
          <cell r="E76">
            <v>79.099999999999994</v>
          </cell>
          <cell r="F76">
            <v>79.099999999999994</v>
          </cell>
        </row>
        <row r="77">
          <cell r="A77" t="str">
            <v>Placa da obra</v>
          </cell>
          <cell r="B77" t="str">
            <v>unid</v>
          </cell>
          <cell r="C77">
            <v>1133</v>
          </cell>
          <cell r="D77">
            <v>30</v>
          </cell>
          <cell r="F77">
            <v>1163</v>
          </cell>
        </row>
        <row r="78">
          <cell r="A78" t="str">
            <v>Plantio de cortina vegetal com arbustos de 1m a árvores de 20m</v>
          </cell>
          <cell r="B78" t="str">
            <v>m2</v>
          </cell>
          <cell r="E78">
            <v>28</v>
          </cell>
          <cell r="F78">
            <v>28</v>
          </cell>
        </row>
        <row r="79">
          <cell r="A79" t="str">
            <v>Porta chapa aço galv 14 pintadas com esmalte sintetico + proteção Wash Primer - 1,40 x 2,10</v>
          </cell>
          <cell r="B79" t="str">
            <v>unid</v>
          </cell>
          <cell r="C79">
            <v>1470</v>
          </cell>
          <cell r="D79">
            <v>147</v>
          </cell>
          <cell r="F79">
            <v>1617</v>
          </cell>
        </row>
        <row r="80">
          <cell r="A80" t="str">
            <v>Porta chapa aço galv 14 pintadas com esmalte sintetico + proteção Wash Primer - 3,00 x 4,00</v>
          </cell>
          <cell r="B80" t="str">
            <v>unid</v>
          </cell>
          <cell r="C80">
            <v>6000</v>
          </cell>
          <cell r="D80">
            <v>600</v>
          </cell>
          <cell r="F80">
            <v>6600</v>
          </cell>
        </row>
        <row r="81">
          <cell r="A81" t="str">
            <v>Porta chapa aço galv 14 pintadas com esmalte sintetico + proteção Wash Primer - 1,60 x 2,50</v>
          </cell>
          <cell r="B81" t="str">
            <v>unid</v>
          </cell>
          <cell r="C81">
            <v>2000</v>
          </cell>
          <cell r="D81">
            <v>200</v>
          </cell>
          <cell r="F81">
            <v>2200</v>
          </cell>
        </row>
        <row r="82">
          <cell r="A82" t="str">
            <v>Porta chapa aço galv 14 pintadas com esmalte sintetico + proteção Wash Primer - 0,80 x 0,80</v>
          </cell>
          <cell r="B82" t="str">
            <v>unid</v>
          </cell>
          <cell r="C82">
            <v>320</v>
          </cell>
          <cell r="D82">
            <v>50</v>
          </cell>
          <cell r="F82">
            <v>370</v>
          </cell>
        </row>
        <row r="83">
          <cell r="A83" t="str">
            <v>Porta chapa aço galv 14 pintadas com esmalte sintetico + proteção Wash Primer - 1,20x2,10</v>
          </cell>
          <cell r="B83" t="str">
            <v>unid</v>
          </cell>
          <cell r="C83">
            <v>1260</v>
          </cell>
          <cell r="D83">
            <v>126</v>
          </cell>
          <cell r="F83">
            <v>1386</v>
          </cell>
        </row>
        <row r="84">
          <cell r="A84" t="str">
            <v>Porta chapa aço galv 14 pintadas com esmalte sintetico + proteção Wash Primer - 0,70 x 2,10</v>
          </cell>
          <cell r="B84" t="str">
            <v>unid</v>
          </cell>
          <cell r="C84">
            <v>735</v>
          </cell>
          <cell r="D84">
            <v>73.5</v>
          </cell>
          <cell r="F84">
            <v>808.5</v>
          </cell>
        </row>
        <row r="85">
          <cell r="A85" t="str">
            <v>Porta chapa aço galv 14 pintadas com esmalte sintetico + proteção Wash Primer - 1,10 x 2,10</v>
          </cell>
          <cell r="B85" t="str">
            <v>unid</v>
          </cell>
          <cell r="C85">
            <v>1155</v>
          </cell>
          <cell r="D85">
            <v>115.5</v>
          </cell>
          <cell r="F85">
            <v>1270.5</v>
          </cell>
        </row>
        <row r="86">
          <cell r="A86" t="str">
            <v>Porta corta fogo - 0,90x2,10</v>
          </cell>
          <cell r="B86" t="str">
            <v>unid</v>
          </cell>
          <cell r="C86">
            <v>1700</v>
          </cell>
          <cell r="D86">
            <v>160</v>
          </cell>
          <cell r="F86">
            <v>1860</v>
          </cell>
        </row>
        <row r="87">
          <cell r="A87" t="str">
            <v>Porta mad revest c laminado melaminico - 0,60x1,65</v>
          </cell>
          <cell r="B87" t="str">
            <v>unid</v>
          </cell>
          <cell r="C87">
            <v>226.95</v>
          </cell>
          <cell r="D87">
            <v>80</v>
          </cell>
          <cell r="F87">
            <v>306.95</v>
          </cell>
        </row>
        <row r="88">
          <cell r="A88" t="str">
            <v>Porta Papel</v>
          </cell>
          <cell r="B88" t="str">
            <v>unid</v>
          </cell>
          <cell r="C88">
            <v>25</v>
          </cell>
          <cell r="D88">
            <v>15</v>
          </cell>
          <cell r="F88">
            <v>40</v>
          </cell>
        </row>
        <row r="89">
          <cell r="A89" t="str">
            <v>Porta Papel Toalha</v>
          </cell>
          <cell r="B89" t="str">
            <v>unid</v>
          </cell>
          <cell r="C89">
            <v>47</v>
          </cell>
          <cell r="D89">
            <v>15</v>
          </cell>
          <cell r="F89">
            <v>62</v>
          </cell>
        </row>
        <row r="90">
          <cell r="A90" t="str">
            <v>Portões</v>
          </cell>
          <cell r="B90" t="str">
            <v>unid</v>
          </cell>
          <cell r="C90">
            <v>4500</v>
          </cell>
          <cell r="D90">
            <v>500</v>
          </cell>
          <cell r="F90">
            <v>5000</v>
          </cell>
        </row>
        <row r="91">
          <cell r="A91" t="str">
            <v>Preenchim areia parede corta fogo</v>
          </cell>
          <cell r="B91" t="str">
            <v>m3</v>
          </cell>
          <cell r="C91">
            <v>38</v>
          </cell>
          <cell r="D91">
            <v>16</v>
          </cell>
          <cell r="F91">
            <v>54</v>
          </cell>
        </row>
        <row r="92">
          <cell r="A92" t="str">
            <v>Reaterro</v>
          </cell>
          <cell r="B92" t="str">
            <v>m3</v>
          </cell>
          <cell r="E92">
            <v>15</v>
          </cell>
          <cell r="F92">
            <v>15</v>
          </cell>
        </row>
        <row r="93">
          <cell r="A93" t="str">
            <v>Recomposição de travessias</v>
          </cell>
          <cell r="B93" t="str">
            <v>m2</v>
          </cell>
          <cell r="E93">
            <v>102.12</v>
          </cell>
          <cell r="F93">
            <v>102.12</v>
          </cell>
        </row>
        <row r="94">
          <cell r="A94" t="str">
            <v>Rede de interligação - Esgoto</v>
          </cell>
          <cell r="B94" t="str">
            <v>m</v>
          </cell>
          <cell r="C94">
            <v>40</v>
          </cell>
          <cell r="F94">
            <v>40</v>
          </cell>
        </row>
        <row r="95">
          <cell r="A95" t="str">
            <v>Rede de interligação - Agua</v>
          </cell>
          <cell r="B95" t="str">
            <v>m</v>
          </cell>
          <cell r="C95">
            <v>35</v>
          </cell>
          <cell r="F95">
            <v>35</v>
          </cell>
        </row>
        <row r="96">
          <cell r="A96" t="str">
            <v>Rufo metalico 0,20m</v>
          </cell>
          <cell r="B96" t="str">
            <v>m</v>
          </cell>
          <cell r="E96">
            <v>41.3</v>
          </cell>
          <cell r="F96">
            <v>41.3</v>
          </cell>
        </row>
        <row r="97">
          <cell r="A97" t="str">
            <v>Saboneteira p/ sabão liquido</v>
          </cell>
          <cell r="B97" t="str">
            <v>unid</v>
          </cell>
          <cell r="C97">
            <v>45</v>
          </cell>
          <cell r="D97">
            <v>15</v>
          </cell>
          <cell r="F97">
            <v>60</v>
          </cell>
        </row>
        <row r="98">
          <cell r="A98" t="str">
            <v>Suporte de barramento tripolar alto 230kV</v>
          </cell>
          <cell r="B98" t="str">
            <v>un</v>
          </cell>
          <cell r="C98">
            <v>4500</v>
          </cell>
          <cell r="F98">
            <v>4500</v>
          </cell>
        </row>
        <row r="99">
          <cell r="A99" t="str">
            <v>Suporte de barramento tripolar alto 69kV</v>
          </cell>
          <cell r="B99" t="str">
            <v>un</v>
          </cell>
          <cell r="C99">
            <v>3000</v>
          </cell>
          <cell r="F99">
            <v>3000</v>
          </cell>
        </row>
        <row r="100">
          <cell r="A100" t="str">
            <v>Suporte de barramento tripolar baixo 69kV</v>
          </cell>
          <cell r="B100" t="str">
            <v>un</v>
          </cell>
          <cell r="C100">
            <v>2500</v>
          </cell>
          <cell r="F100">
            <v>2500</v>
          </cell>
        </row>
        <row r="101">
          <cell r="A101" t="str">
            <v>Suporte de isolador de pedestal baixo 230kV</v>
          </cell>
          <cell r="B101" t="str">
            <v>un</v>
          </cell>
          <cell r="C101">
            <v>1784</v>
          </cell>
          <cell r="F101">
            <v>1784</v>
          </cell>
        </row>
        <row r="102">
          <cell r="A102" t="str">
            <v>Suporte de Pára-raios 230kV</v>
          </cell>
          <cell r="B102" t="str">
            <v>un</v>
          </cell>
          <cell r="C102">
            <v>1735</v>
          </cell>
          <cell r="F102">
            <v>1735</v>
          </cell>
        </row>
        <row r="103">
          <cell r="A103" t="str">
            <v>Suporte de Pára-raios 69kV</v>
          </cell>
          <cell r="B103" t="str">
            <v>un</v>
          </cell>
          <cell r="C103">
            <v>1454</v>
          </cell>
          <cell r="F103">
            <v>1454</v>
          </cell>
        </row>
        <row r="104">
          <cell r="A104" t="str">
            <v>Suporte de Secionador tripolar, MH, AV/AC 69kV</v>
          </cell>
          <cell r="B104" t="str">
            <v>un</v>
          </cell>
          <cell r="C104">
            <v>2901</v>
          </cell>
          <cell r="F104">
            <v>2901</v>
          </cell>
        </row>
        <row r="105">
          <cell r="A105" t="str">
            <v>Suporte de Secionador, MH, pantográfico 230kV</v>
          </cell>
          <cell r="B105" t="str">
            <v>un</v>
          </cell>
          <cell r="C105">
            <v>3221</v>
          </cell>
          <cell r="F105">
            <v>3221</v>
          </cell>
        </row>
        <row r="106">
          <cell r="A106" t="str">
            <v>Suporte de Transformador de corrente 230kV</v>
          </cell>
          <cell r="B106" t="str">
            <v>un</v>
          </cell>
          <cell r="C106">
            <v>1270</v>
          </cell>
          <cell r="F106">
            <v>1270</v>
          </cell>
        </row>
        <row r="107">
          <cell r="A107" t="str">
            <v>Suporte de Transformador de potencial 230kV</v>
          </cell>
          <cell r="B107" t="str">
            <v>un</v>
          </cell>
          <cell r="C107">
            <v>1573</v>
          </cell>
          <cell r="F107">
            <v>1573</v>
          </cell>
        </row>
        <row r="108">
          <cell r="A108" t="str">
            <v>Tampa de concreto</v>
          </cell>
          <cell r="B108" t="str">
            <v>uni</v>
          </cell>
          <cell r="C108">
            <v>30</v>
          </cell>
          <cell r="D108">
            <v>15</v>
          </cell>
          <cell r="F108">
            <v>45</v>
          </cell>
        </row>
        <row r="109">
          <cell r="A109" t="str">
            <v>Tampa de concreto 1,20x0,50</v>
          </cell>
          <cell r="B109" t="str">
            <v>uni</v>
          </cell>
          <cell r="C109">
            <v>30</v>
          </cell>
          <cell r="D109">
            <v>15</v>
          </cell>
          <cell r="F109">
            <v>45</v>
          </cell>
        </row>
        <row r="110">
          <cell r="A110" t="str">
            <v xml:space="preserve">Tampa em ferro fundido </v>
          </cell>
          <cell r="B110" t="str">
            <v>uni</v>
          </cell>
          <cell r="C110">
            <v>600</v>
          </cell>
          <cell r="F110">
            <v>600</v>
          </cell>
        </row>
        <row r="111">
          <cell r="A111" t="str">
            <v>Taxa de mobilização Estaca Helice Continua</v>
          </cell>
          <cell r="B111" t="str">
            <v>vb</v>
          </cell>
          <cell r="E111">
            <v>36000</v>
          </cell>
          <cell r="F111">
            <v>36000</v>
          </cell>
        </row>
        <row r="112">
          <cell r="A112" t="str">
            <v>Tela metalica aço galv #10 vão entre barras do guarda-corpo</v>
          </cell>
          <cell r="B112" t="str">
            <v>m2</v>
          </cell>
          <cell r="C112">
            <v>16.72</v>
          </cell>
          <cell r="D112">
            <v>15</v>
          </cell>
          <cell r="F112">
            <v>31.72</v>
          </cell>
        </row>
        <row r="113">
          <cell r="A113" t="str">
            <v>Telha em aço trapezoidal e=0,8mm pré-pintada, modelo LR-40 da Perfilor</v>
          </cell>
          <cell r="B113" t="str">
            <v>m2</v>
          </cell>
          <cell r="E113">
            <v>108.99</v>
          </cell>
          <cell r="F113">
            <v>108.99</v>
          </cell>
        </row>
        <row r="114">
          <cell r="A114" t="str">
            <v>Torneiras Pressmatic</v>
          </cell>
          <cell r="B114" t="str">
            <v>unid</v>
          </cell>
          <cell r="C114">
            <v>97.85</v>
          </cell>
          <cell r="D114">
            <v>30</v>
          </cell>
          <cell r="F114">
            <v>127.85</v>
          </cell>
        </row>
        <row r="115">
          <cell r="A115" t="str">
            <v>Tubos de Concreto diam adequado</v>
          </cell>
          <cell r="B115" t="str">
            <v>m</v>
          </cell>
          <cell r="C115">
            <v>22</v>
          </cell>
          <cell r="D115">
            <v>9</v>
          </cell>
          <cell r="F115">
            <v>31</v>
          </cell>
        </row>
        <row r="116">
          <cell r="A116" t="str">
            <v>Vaso sanit com caixa acoplada</v>
          </cell>
          <cell r="B116" t="str">
            <v>unid</v>
          </cell>
          <cell r="C116">
            <v>295.01</v>
          </cell>
          <cell r="D116">
            <v>50</v>
          </cell>
          <cell r="F116">
            <v>345.01</v>
          </cell>
        </row>
        <row r="117">
          <cell r="A117" t="str">
            <v>Vidros aramados 6mm com 2 laminas e filme plastico entre elas</v>
          </cell>
          <cell r="B117" t="str">
            <v>m2</v>
          </cell>
          <cell r="C117">
            <v>182.3</v>
          </cell>
          <cell r="D117">
            <v>40</v>
          </cell>
          <cell r="F117">
            <v>222.3</v>
          </cell>
        </row>
        <row r="118">
          <cell r="A118" t="str">
            <v>Viga para pórtico 230kV de barramento superior</v>
          </cell>
          <cell r="B118" t="str">
            <v>un</v>
          </cell>
          <cell r="C118">
            <v>6500</v>
          </cell>
          <cell r="F118">
            <v>6500</v>
          </cell>
        </row>
        <row r="119">
          <cell r="A119" t="str">
            <v>Visor de vidro aramado 60x50cm</v>
          </cell>
          <cell r="B119" t="str">
            <v>m2</v>
          </cell>
          <cell r="C119">
            <v>182.3</v>
          </cell>
          <cell r="D119">
            <v>40</v>
          </cell>
          <cell r="F119">
            <v>222.3</v>
          </cell>
        </row>
        <row r="121">
          <cell r="A121" t="str">
            <v xml:space="preserve"> Verniz selador SHER-TILE HS BR, pintura anti-ácida PHENICONsobre argamassa (chapisco, emboço e reboco)</v>
          </cell>
          <cell r="B121" t="str">
            <v>m2</v>
          </cell>
          <cell r="E121">
            <v>25</v>
          </cell>
          <cell r="F121">
            <v>25</v>
          </cell>
        </row>
        <row r="122">
          <cell r="A122" t="str">
            <v xml:space="preserve"> Verniz selador SHER-TILE HS BR, pintura anti-ácida PHENICONsobre argamassa (chapisco, emboço e reboco) Kerakret</v>
          </cell>
          <cell r="B122" t="str">
            <v>m</v>
          </cell>
          <cell r="E122">
            <v>19.23</v>
          </cell>
          <cell r="F122">
            <v>19.23</v>
          </cell>
        </row>
        <row r="123">
          <cell r="A123" t="str">
            <v>Ceramica 240x54x9mm, mod. 2109, castor, GAIL</v>
          </cell>
          <cell r="B123" t="str">
            <v>m2</v>
          </cell>
          <cell r="C123">
            <v>83</v>
          </cell>
          <cell r="D123">
            <v>19.38</v>
          </cell>
          <cell r="F123">
            <v>102.38</v>
          </cell>
        </row>
        <row r="124">
          <cell r="A124" t="str">
            <v>Cobertura completa - PANISOL</v>
          </cell>
          <cell r="B124" t="str">
            <v>m2</v>
          </cell>
          <cell r="E124">
            <v>100</v>
          </cell>
          <cell r="F124">
            <v>100</v>
          </cell>
        </row>
        <row r="125">
          <cell r="A125" t="str">
            <v>Concreto com selador, massa e pintura  acrílica porao de cabos</v>
          </cell>
          <cell r="B125" t="str">
            <v>m2</v>
          </cell>
          <cell r="F125">
            <v>0</v>
          </cell>
        </row>
        <row r="126">
          <cell r="A126" t="str">
            <v>Cortina de concreto</v>
          </cell>
          <cell r="B126" t="str">
            <v>m3</v>
          </cell>
          <cell r="C126">
            <v>1014.48</v>
          </cell>
          <cell r="D126">
            <v>676.32</v>
          </cell>
          <cell r="F126">
            <v>1690.8000000000002</v>
          </cell>
        </row>
        <row r="127">
          <cell r="A127" t="str">
            <v>Cx passagem drenagem cobertura</v>
          </cell>
          <cell r="B127" t="str">
            <v>uni</v>
          </cell>
          <cell r="C127">
            <v>665</v>
          </cell>
          <cell r="D127">
            <v>285</v>
          </cell>
          <cell r="F127">
            <v>950</v>
          </cell>
        </row>
        <row r="128">
          <cell r="A128" t="str">
            <v>Cx passagem drenagem porão</v>
          </cell>
          <cell r="B128" t="str">
            <v>uni</v>
          </cell>
          <cell r="C128">
            <v>595</v>
          </cell>
          <cell r="D128">
            <v>255</v>
          </cell>
          <cell r="F128">
            <v>850</v>
          </cell>
        </row>
        <row r="129">
          <cell r="A129" t="str">
            <v>Diversos elétrica</v>
          </cell>
          <cell r="B129" t="str">
            <v>m2</v>
          </cell>
          <cell r="C129">
            <v>70</v>
          </cell>
          <cell r="D129">
            <v>30</v>
          </cell>
          <cell r="F129">
            <v>100</v>
          </cell>
        </row>
        <row r="130">
          <cell r="A130" t="str">
            <v>Escada de acesso cobertura</v>
          </cell>
          <cell r="B130" t="str">
            <v>uni</v>
          </cell>
          <cell r="E130">
            <v>8000</v>
          </cell>
          <cell r="F130">
            <v>8000</v>
          </cell>
        </row>
        <row r="131">
          <cell r="A131" t="str">
            <v>Extravasor de água pluvial de aço 100mm</v>
          </cell>
          <cell r="B131" t="str">
            <v>m</v>
          </cell>
          <cell r="C131">
            <v>100</v>
          </cell>
          <cell r="D131">
            <v>37</v>
          </cell>
          <cell r="F131">
            <v>137</v>
          </cell>
        </row>
        <row r="132">
          <cell r="A132" t="str">
            <v>Impermeabilização laje cobertura</v>
          </cell>
          <cell r="B132" t="str">
            <v>m2</v>
          </cell>
          <cell r="E132">
            <v>78.739999999999995</v>
          </cell>
          <cell r="F132">
            <v>78.739999999999995</v>
          </cell>
        </row>
        <row r="133">
          <cell r="A133" t="str">
            <v>Madeira c/ verniz</v>
          </cell>
          <cell r="B133" t="str">
            <v>m</v>
          </cell>
          <cell r="C133">
            <v>10</v>
          </cell>
          <cell r="D133">
            <v>4</v>
          </cell>
          <cell r="F133">
            <v>14</v>
          </cell>
        </row>
        <row r="134">
          <cell r="A134" t="str">
            <v>Piso elevado de aço da PISOTRAT</v>
          </cell>
          <cell r="B134" t="str">
            <v>m2</v>
          </cell>
          <cell r="E134">
            <v>370.88</v>
          </cell>
          <cell r="F134">
            <v>370.88</v>
          </cell>
        </row>
        <row r="135">
          <cell r="A135" t="str">
            <v>Porta chapa aço galv 14 pintadas com esmalte sintetico + proteção Wash Primer - 1,20x2,70</v>
          </cell>
          <cell r="B135" t="str">
            <v>uni</v>
          </cell>
          <cell r="C135">
            <v>1620</v>
          </cell>
          <cell r="D135">
            <v>162</v>
          </cell>
          <cell r="F135">
            <v>1782</v>
          </cell>
        </row>
        <row r="136">
          <cell r="A136" t="str">
            <v>Porta chapa aço galv 14 pintadas com esmalte sintetico + proteção Wash Primer - 2,00x2,70</v>
          </cell>
          <cell r="B136" t="str">
            <v>uni</v>
          </cell>
          <cell r="C136">
            <v>2700</v>
          </cell>
          <cell r="D136">
            <v>270</v>
          </cell>
          <cell r="F136">
            <v>2970</v>
          </cell>
        </row>
        <row r="137">
          <cell r="A137" t="str">
            <v>Porta mad revest c laminado melaminico - 0,80x2,70</v>
          </cell>
          <cell r="B137" t="str">
            <v>uni</v>
          </cell>
          <cell r="C137">
            <v>350</v>
          </cell>
          <cell r="D137">
            <v>80</v>
          </cell>
          <cell r="F137">
            <v>430</v>
          </cell>
        </row>
        <row r="138">
          <cell r="A138" t="str">
            <v>Ralo hemisférico e tubo de água pluvial de aço 100mm</v>
          </cell>
          <cell r="B138" t="str">
            <v>m</v>
          </cell>
          <cell r="C138">
            <v>100</v>
          </cell>
          <cell r="D138">
            <v>37</v>
          </cell>
          <cell r="F138">
            <v>137</v>
          </cell>
        </row>
        <row r="139">
          <cell r="A139" t="str">
            <v>Rodapé Monolitico alta resist  tipo Polipiso 600  A acab polido</v>
          </cell>
          <cell r="B139" t="str">
            <v>m</v>
          </cell>
          <cell r="E139">
            <v>20</v>
          </cell>
          <cell r="F139">
            <v>20</v>
          </cell>
        </row>
        <row r="140">
          <cell r="A140" t="str">
            <v>Serviço de comunicação</v>
          </cell>
          <cell r="B140" t="str">
            <v>m2</v>
          </cell>
          <cell r="E140">
            <v>10</v>
          </cell>
          <cell r="F140">
            <v>10</v>
          </cell>
        </row>
        <row r="141">
          <cell r="F141">
            <v>0</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refreshError="1"/>
      <sheetData sheetId="37" refreshError="1"/>
      <sheetData sheetId="38" refreshError="1"/>
      <sheetData sheetId="39" refreshError="1"/>
      <sheetData sheetId="4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ISE"/>
      <sheetName val="Preços"/>
      <sheetName val="Capa"/>
      <sheetName val="Planilha1"/>
      <sheetName val="Plan1"/>
      <sheetName val="Referencias"/>
      <sheetName val="ANALISE.XLS"/>
      <sheetName val="ANALISE_XLS"/>
    </sheetNames>
    <definedNames>
      <definedName name="Macro1"/>
    </definedNames>
    <sheetDataSet>
      <sheetData sheetId="0" refreshError="1"/>
      <sheetData sheetId="1" refreshError="1"/>
      <sheetData sheetId="2"/>
      <sheetData sheetId="3"/>
      <sheetData sheetId="4"/>
      <sheetData sheetId="5"/>
      <sheetData sheetId="6" refreshError="1"/>
      <sheetData sheetId="7"/>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LICAÇÃO"/>
      <sheetName val="Parametros"/>
      <sheetName val="Índices de MdO"/>
      <sheetName val="Hist"/>
      <sheetName val="CIV"/>
      <sheetName val="Ferramentaria"/>
      <sheetName val="RESUMO EXECUTIVO"/>
      <sheetName val="IDENTIFICAÇÃO"/>
      <sheetName val="Infra Eletrica"/>
      <sheetName val="Índices_de_MdO"/>
      <sheetName val="CFE "/>
      <sheetName val="PPU"/>
      <sheetName val="FP´S"/>
      <sheetName val="Infra_Eletrica"/>
      <sheetName val="RESUMO_EXECUTIVO"/>
      <sheetName val="Plan1"/>
      <sheetName val="planilh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sheetData sheetId="14"/>
      <sheetData sheetId="15" refreshError="1"/>
      <sheetData sheetId="1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KBL"/>
      <sheetName val="Page 1"/>
      <sheetName val="Page 2 "/>
      <sheetName val="Page 3 "/>
      <sheetName val="Page 4"/>
      <sheetName val="Page 5"/>
      <sheetName val="Page 6"/>
      <sheetName val="7 Project Calculation"/>
      <sheetName val="8 Risk Analysis"/>
      <sheetName val="9 Project Cal. per BD"/>
      <sheetName val="APLICAÇÃO"/>
      <sheetName val="Page_1"/>
      <sheetName val="Page_2_"/>
      <sheetName val="Page_3_"/>
      <sheetName val="Page_4"/>
      <sheetName val="Page_5"/>
      <sheetName val="Page_6"/>
      <sheetName val="7_Project_Calculation"/>
      <sheetName val="8_Risk_Analysis"/>
      <sheetName val="9_Project_Cal__per_BD"/>
      <sheetName val="Capa"/>
      <sheetName val="Planilha1"/>
      <sheetName val="Plan1"/>
      <sheetName val="Referencias"/>
      <sheetName val="FCAC"/>
      <sheetName val="listagem"/>
      <sheetName val="MEM_CALC"/>
      <sheetName val="wages"/>
      <sheetName val="2"/>
      <sheetName val="cap7"/>
      <sheetName val="Page_11"/>
      <sheetName val="Page_2_1"/>
      <sheetName val="Page_3_1"/>
      <sheetName val="Page_41"/>
      <sheetName val="Page_51"/>
      <sheetName val="Page_61"/>
      <sheetName val="7_Project_Calculation1"/>
      <sheetName val="8_Risk_Analysis1"/>
      <sheetName val="9_Project_Cal__per_BD1"/>
      <sheetName val="ENG"/>
      <sheetName val="Curva ABC"/>
      <sheetName val="Stl-B"/>
      <sheetName val="BANCO"/>
    </sheetNames>
    <sheetDataSet>
      <sheetData sheetId="0"/>
      <sheetData sheetId="1" refreshError="1">
        <row r="7">
          <cell r="H7" t="str">
            <v>TL Chavantes - Botucatu</v>
          </cell>
        </row>
      </sheetData>
      <sheetData sheetId="2"/>
      <sheetData sheetId="3"/>
      <sheetData sheetId="4"/>
      <sheetData sheetId="5"/>
      <sheetData sheetId="6"/>
      <sheetData sheetId="7"/>
      <sheetData sheetId="8"/>
      <sheetData sheetId="9"/>
      <sheetData sheetId="10" refreshError="1"/>
      <sheetData sheetId="11">
        <row r="7">
          <cell r="H7" t="str">
            <v>TL Chavantes - Botucatu</v>
          </cell>
        </row>
      </sheetData>
      <sheetData sheetId="12"/>
      <sheetData sheetId="13"/>
      <sheetData sheetId="14"/>
      <sheetData sheetId="15"/>
      <sheetData sheetId="16"/>
      <sheetData sheetId="17"/>
      <sheetData sheetId="18"/>
      <sheetData sheetId="19"/>
      <sheetData sheetId="20"/>
      <sheetData sheetId="21">
        <row r="7">
          <cell r="H7" t="str">
            <v>DI-SPCI</v>
          </cell>
        </row>
      </sheetData>
      <sheetData sheetId="22">
        <row r="7">
          <cell r="H7" t="str">
            <v>DI-SPCI</v>
          </cell>
        </row>
      </sheetData>
      <sheetData sheetId="23"/>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a"/>
      <sheetName val="Solo I"/>
      <sheetName val="SoloII"/>
      <sheetName val="Solo_I"/>
    </sheetNames>
    <sheetDataSet>
      <sheetData sheetId="0" refreshError="1"/>
      <sheetData sheetId="1"/>
      <sheetData sheetId="2" refreshError="1"/>
      <sheetData sheetId="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a"/>
      <sheetName val="Solo I"/>
      <sheetName val="SoloII"/>
      <sheetName val="Page 1"/>
      <sheetName val="Solo_I"/>
      <sheetName val="Page_1"/>
    </sheetNames>
    <sheetDataSet>
      <sheetData sheetId="0" refreshError="1"/>
      <sheetData sheetId="1"/>
      <sheetData sheetId="2" refreshError="1"/>
      <sheetData sheetId="3" refreshError="1"/>
      <sheetData sheetId="4"/>
      <sheetData sheetId="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1"/>
      <sheetName val="Plan2"/>
      <sheetName val="Plan3"/>
      <sheetName val="Plan4"/>
      <sheetName val="Plan5"/>
      <sheetName val="Plan6"/>
      <sheetName val="Solo I"/>
      <sheetName val="Ameacas-PreReacao"/>
      <sheetName val="Oport-PreReacao"/>
      <sheetName val="CUSTO"/>
      <sheetName val="Teste"/>
      <sheetName val="relatório"/>
      <sheetName val="#REF"/>
      <sheetName val="Cons"/>
      <sheetName val="Variables"/>
      <sheetName val="Pasta7"/>
      <sheetName val="NORBEVI - Ent - Alav Val"/>
      <sheetName val="NORBEVI - Rel - Des EF (2)"/>
      <sheetName val="NORBEVI_-_Ent_-_Alav_Val"/>
      <sheetName val="NORBEVI_-_Rel_-_Des_EF_(2)"/>
      <sheetName val="COMP_ROLO"/>
      <sheetName val="Sheet1"/>
      <sheetName val="Sheet2"/>
      <sheetName val="Sheet3"/>
      <sheetName val=""/>
      <sheetName val="Contabil"/>
      <sheetName val="Export Industria_Janeiro_2006"/>
      <sheetName val="Export Refinish_Janeiro_2006"/>
      <sheetName val="Rotulagem_Janeiro_2006"/>
      <sheetName val="Despesas"/>
      <sheetName val="BS CECI 1332"/>
      <sheetName val="Índice"/>
      <sheetName val="Empresas_US$"/>
      <sheetName val="DESTINATION"/>
      <sheetName val="REC. SAMSUNG SL Julho'16"/>
      <sheetName val="REC. SAMSUNG SL Mov Bar to Caj"/>
      <sheetName val="RESUMO"/>
      <sheetName val="ANALISE"/>
      <sheetName val="Solo_I"/>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CBR"/>
      <sheetName val="Folha de Rosto - 50"/>
      <sheetName val="Plan4"/>
      <sheetName val="Folha_de_Rosto_-_50"/>
      <sheetName val="Folha_de_Rosto_-_501"/>
    </sheetNames>
    <sheetDataSet>
      <sheetData sheetId="0"/>
      <sheetData sheetId="1"/>
      <sheetData sheetId="2" refreshError="1"/>
      <sheetData sheetId="3" refreshError="1"/>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COPO (2)"/>
      <sheetName val="ESCOPO"/>
      <sheetName val="Ajuda"/>
      <sheetName val="ÍNDICE"/>
      <sheetName val="ANEXO_1"/>
      <sheetName val="RESUMO"/>
      <sheetName val="DADOS"/>
      <sheetName val="-01-MOD"/>
      <sheetName val="13-MAT-FERR"/>
      <sheetName val="14-MAT.SEG "/>
      <sheetName val="15-DIVERSOS"/>
      <sheetName val="16-EQUIP."/>
      <sheetName val="16-CUSTO_EQUIPTO"/>
      <sheetName val="Plan1"/>
      <sheetName val="-17-MOI"/>
      <sheetName val="cro moi"/>
      <sheetName val="-18-CANTEIRO"/>
      <sheetName val="-19-TRANSP.PESSOAL"/>
      <sheetName val="-20-MOB-DESMOB "/>
      <sheetName val="-21-REFEICAO"/>
      <sheetName val="-22-VARIOS"/>
      <sheetName val="-23-TERCEIROS"/>
      <sheetName val="coef definido - + usual"/>
      <sheetName val="venda definida"/>
      <sheetName val="CASH_FLOW"/>
      <sheetName val="GRAF-CASH-FLOW"/>
      <sheetName val="CURVA-S"/>
      <sheetName val="GRÁF-RESUMO"/>
      <sheetName val="cro mod"/>
      <sheetName val="cro equi"/>
      <sheetName val="DESVIOS"/>
      <sheetName val="memoria1"/>
      <sheetName val="memoria"/>
      <sheetName val="tarifa"/>
      <sheetName val="Plan2"/>
      <sheetName val="Planilha"/>
      <sheetName val="_01_MOD"/>
      <sheetName val="13_MAT_FERR"/>
      <sheetName val="14_MAT_SEG "/>
      <sheetName val="15_DIVERSOS"/>
      <sheetName val="16_EQUIP_"/>
      <sheetName val="16_CUSTO_EQUIPTO"/>
      <sheetName val="_17_MOI"/>
      <sheetName val="_18_CANTEIRO"/>
      <sheetName val="_19_TRANSP_PESSOAL"/>
      <sheetName val="_20_MOB_DESMOB "/>
      <sheetName val="_21_REFEICAO"/>
      <sheetName val="_22_VARIOS"/>
      <sheetName val="_23_TERCEIROS"/>
      <sheetName val="ESCOPO_(2)"/>
      <sheetName val="14-MAT_SEG_"/>
      <sheetName val="16-EQUIP_"/>
      <sheetName val="cro_moi"/>
      <sheetName val="-19-TRANSP_PESSOAL"/>
      <sheetName val="-20-MOB-DESMOB_"/>
      <sheetName val="coef_definido_-_+_usual"/>
      <sheetName val="venda_definida"/>
      <sheetName val="cro_mod"/>
      <sheetName val="cro_equi"/>
      <sheetName val="14_MAT_SEG_"/>
      <sheetName val="_20_MOB_DESMOB_"/>
      <sheetName val="Plan3"/>
      <sheetName val="erection"/>
      <sheetName val="samarco"/>
      <sheetName val="solo i"/>
      <sheetName val="INSUMOS"/>
      <sheetName val="capa"/>
      <sheetName val="Regula"/>
      <sheetName val="listagem"/>
      <sheetName val="Tabela"/>
      <sheetName val="Preços_BSTC"/>
      <sheetName val="ESCOPO_(2)1"/>
      <sheetName val="14-MAT_SEG_1"/>
      <sheetName val="16-EQUIP_1"/>
      <sheetName val="cro_moi1"/>
      <sheetName val="-19-TRANSP_PESSOAL1"/>
      <sheetName val="-20-MOB-DESMOB_1"/>
      <sheetName val="coef_definido_-_+_usual1"/>
      <sheetName val="venda_definida1"/>
      <sheetName val="cro_mod1"/>
      <sheetName val="cro_equi1"/>
      <sheetName val="14_MAT_SEG_1"/>
      <sheetName val="_20_MOB_DESMOB_1"/>
      <sheetName val="critérios"/>
      <sheetName val="CPU"/>
      <sheetName val="Relação de Insumos"/>
    </sheetNames>
    <sheetDataSet>
      <sheetData sheetId="0"/>
      <sheetData sheetId="1"/>
      <sheetData sheetId="2">
        <row r="1">
          <cell r="A1" t="str">
            <v>QUADRO 01 - MOD</v>
          </cell>
        </row>
      </sheetData>
      <sheetData sheetId="3">
        <row r="1">
          <cell r="A1" t="str">
            <v>1 -  MÃO DE OBRA DIRETA</v>
          </cell>
        </row>
      </sheetData>
      <sheetData sheetId="4">
        <row r="1">
          <cell r="A1" t="str">
            <v>13 -  MATERIAIS E FERRAMENTAS</v>
          </cell>
        </row>
      </sheetData>
      <sheetData sheetId="5">
        <row r="1">
          <cell r="A1" t="str">
            <v>14 -  MATERIAL DE SEGURANÇA</v>
          </cell>
        </row>
      </sheetData>
      <sheetData sheetId="6">
        <row r="1">
          <cell r="A1" t="str">
            <v>QUADRO 01 - MOD</v>
          </cell>
        </row>
      </sheetData>
      <sheetData sheetId="7">
        <row r="1">
          <cell r="A1" t="str">
            <v>1 -  MÃO DE OBRA DIRETA</v>
          </cell>
        </row>
      </sheetData>
      <sheetData sheetId="8">
        <row r="1">
          <cell r="A1" t="str">
            <v>13 -  MATERIAIS E FERRAMENTAS</v>
          </cell>
        </row>
        <row r="2">
          <cell r="A2" t="str">
            <v>13.1 - MATERIAL CONSUMO / GASES</v>
          </cell>
        </row>
        <row r="5">
          <cell r="A5" t="str">
            <v>13.2 - MATERIAL APLICAÇÃO</v>
          </cell>
        </row>
        <row r="39">
          <cell r="A39" t="str">
            <v>13.3 -FERRAMENTAS</v>
          </cell>
        </row>
      </sheetData>
      <sheetData sheetId="9">
        <row r="1">
          <cell r="A1" t="str">
            <v>14 -  MATERIAL DE SEGURANÇA</v>
          </cell>
        </row>
      </sheetData>
      <sheetData sheetId="10">
        <row r="1">
          <cell r="A1" t="str">
            <v>15 -  DIVERSOS</v>
          </cell>
        </row>
        <row r="14">
          <cell r="A14" t="str">
            <v>EXAMES MÉDICOS ADMISSIONAIS</v>
          </cell>
        </row>
      </sheetData>
      <sheetData sheetId="11">
        <row r="1">
          <cell r="A1" t="str">
            <v xml:space="preserve">16 - EQUIPAMENTOS </v>
          </cell>
        </row>
        <row r="4">
          <cell r="A4" t="str">
            <v>16.1 - EQUIPAMENTOS MAIORES</v>
          </cell>
        </row>
        <row r="53">
          <cell r="A53" t="str">
            <v>16.2 - EQUIPAMENTOS MENORES</v>
          </cell>
        </row>
      </sheetData>
      <sheetData sheetId="12">
        <row r="1">
          <cell r="A1" t="str">
            <v>CUSTO DE COMBUSTÍVEL E LUFRIFICANTES</v>
          </cell>
        </row>
      </sheetData>
      <sheetData sheetId="13">
        <row r="1">
          <cell r="A1" t="str">
            <v>21 - REFEIÇÃO/REFEITÓRIO</v>
          </cell>
        </row>
      </sheetData>
      <sheetData sheetId="14">
        <row r="1">
          <cell r="A1" t="str">
            <v>17 - DIREÇÃO TÉCNICA ADMINISTRATIVA</v>
          </cell>
        </row>
        <row r="5">
          <cell r="A5" t="str">
            <v>17.1 - MENSALISTA</v>
          </cell>
        </row>
        <row r="95">
          <cell r="A95" t="str">
            <v>17.2 - HORISTA</v>
          </cell>
        </row>
      </sheetData>
      <sheetData sheetId="15">
        <row r="1">
          <cell r="A1" t="str">
            <v>23 - SERVIÇOS DE TERCEIROS</v>
          </cell>
        </row>
      </sheetData>
      <sheetData sheetId="16">
        <row r="1">
          <cell r="A1" t="str">
            <v xml:space="preserve">18 - CANTEIRO - INSTALAÇÃO - MANUTENÇÃO </v>
          </cell>
        </row>
      </sheetData>
      <sheetData sheetId="17">
        <row r="1">
          <cell r="A1" t="str">
            <v>19 - TRANSPORTE DE PESSOAL</v>
          </cell>
        </row>
      </sheetData>
      <sheetData sheetId="18">
        <row r="1">
          <cell r="A1" t="str">
            <v>20 - MOBILIZAÇÃO / DESMOBILIZAÇÃO</v>
          </cell>
        </row>
      </sheetData>
      <sheetData sheetId="19">
        <row r="1">
          <cell r="A1" t="str">
            <v>21 - REFEIÇÃO/REFEITÓRIO</v>
          </cell>
        </row>
      </sheetData>
      <sheetData sheetId="20">
        <row r="1">
          <cell r="A1" t="str">
            <v>22 - VÁRIOS</v>
          </cell>
        </row>
      </sheetData>
      <sheetData sheetId="21">
        <row r="1">
          <cell r="A1" t="str">
            <v>23 - SERVIÇOS DE TERCEIROS</v>
          </cell>
        </row>
      </sheetData>
      <sheetData sheetId="22"/>
      <sheetData sheetId="23"/>
      <sheetData sheetId="24">
        <row r="6">
          <cell r="B6" t="str">
            <v>CUSTO TOTAL CORRIGIDO</v>
          </cell>
        </row>
      </sheetData>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1">
          <cell r="A1" t="str">
            <v>14 -  MATERIAL DE SEGURANÇA</v>
          </cell>
        </row>
      </sheetData>
      <sheetData sheetId="51">
        <row r="1">
          <cell r="A1" t="str">
            <v xml:space="preserve">16 - EQUIPAMENTOS </v>
          </cell>
        </row>
      </sheetData>
      <sheetData sheetId="52"/>
      <sheetData sheetId="53">
        <row r="1">
          <cell r="A1" t="str">
            <v>19 - TRANSPORTE DE PESSOAL</v>
          </cell>
        </row>
      </sheetData>
      <sheetData sheetId="54">
        <row r="1">
          <cell r="A1" t="str">
            <v>20 - MOBILIZAÇÃO / DESMOBILIZAÇÃO</v>
          </cell>
        </row>
      </sheetData>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sheetData sheetId="80"/>
      <sheetData sheetId="81"/>
      <sheetData sheetId="82"/>
      <sheetData sheetId="83" refreshError="1"/>
      <sheetData sheetId="84" refreshError="1"/>
      <sheetData sheetId="8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COPO (2)"/>
      <sheetName val="ESCOPO"/>
      <sheetName val="Ajuda"/>
      <sheetName val="ÍNDICE"/>
      <sheetName val="ANEXO_1"/>
      <sheetName val="RESUMO"/>
      <sheetName val="DADOS"/>
      <sheetName val="-01-MOD"/>
      <sheetName val="13-MAT-FERR"/>
      <sheetName val="14-MAT.SEG "/>
      <sheetName val="15-DIVERSOS"/>
      <sheetName val="16-EQUIP."/>
      <sheetName val="16-CUSTO_EQUIPTO"/>
      <sheetName val="Plan1"/>
      <sheetName val="-17-MOI"/>
      <sheetName val="cro moi"/>
      <sheetName val="-18-CANTEIRO"/>
      <sheetName val="-19-TRANSP.PESSOAL"/>
      <sheetName val="-20-MOB-DESMOB "/>
      <sheetName val="-21-REFEICAO"/>
      <sheetName val="-22-VARIOS"/>
      <sheetName val="-23-TERCEIROS"/>
      <sheetName val="coef definido - + usual"/>
      <sheetName val="venda definida"/>
      <sheetName val="CASH_FLOW"/>
      <sheetName val="GRAF-CASH-FLOW"/>
      <sheetName val="CURVA-S"/>
      <sheetName val="GRÁF-RESUMO"/>
      <sheetName val="cro mod"/>
      <sheetName val="cro equi"/>
      <sheetName val="DESVIOS"/>
      <sheetName val="memoria1"/>
      <sheetName val="memoria"/>
      <sheetName val="tarifa"/>
      <sheetName val="Plan2"/>
      <sheetName val="Planilha"/>
      <sheetName val="ESCOPO_(2)"/>
      <sheetName val="14-MAT_SEG_"/>
      <sheetName val="16-EQUIP_"/>
      <sheetName val="cro_moi"/>
      <sheetName val="-19-TRANSP_PESSOAL"/>
      <sheetName val="-20-MOB-DESMOB_"/>
      <sheetName val="coef_definido_-_+_usual"/>
      <sheetName val="venda_definida"/>
      <sheetName val="cro_mod"/>
      <sheetName val="cro_equi"/>
    </sheetNames>
    <sheetDataSet>
      <sheetData sheetId="0"/>
      <sheetData sheetId="1"/>
      <sheetData sheetId="2"/>
      <sheetData sheetId="3"/>
      <sheetData sheetId="4"/>
      <sheetData sheetId="5"/>
      <sheetData sheetId="6">
        <row r="1">
          <cell r="A1" t="str">
            <v>QUADRO 01 - MOD</v>
          </cell>
        </row>
      </sheetData>
      <sheetData sheetId="7">
        <row r="1">
          <cell r="A1" t="str">
            <v>1 -  MÃO DE OBRA DIRETA</v>
          </cell>
        </row>
      </sheetData>
      <sheetData sheetId="8">
        <row r="1">
          <cell r="A1" t="str">
            <v>13 -  MATERIAIS E FERRAMENTAS</v>
          </cell>
        </row>
      </sheetData>
      <sheetData sheetId="9">
        <row r="1">
          <cell r="A1" t="str">
            <v>14 -  MATERIAL DE SEGURANÇA</v>
          </cell>
        </row>
      </sheetData>
      <sheetData sheetId="10">
        <row r="1">
          <cell r="A1" t="str">
            <v>15 -  DIVERSOS</v>
          </cell>
        </row>
      </sheetData>
      <sheetData sheetId="11">
        <row r="1">
          <cell r="A1" t="str">
            <v xml:space="preserve">16 - EQUIPAMENTOS </v>
          </cell>
        </row>
      </sheetData>
      <sheetData sheetId="12">
        <row r="1">
          <cell r="A1" t="str">
            <v>CUSTO DE COMBUSTÍVEL E LUFRIFICANTES</v>
          </cell>
        </row>
      </sheetData>
      <sheetData sheetId="13"/>
      <sheetData sheetId="14">
        <row r="1">
          <cell r="A1" t="str">
            <v>17 - DIREÇÃO TÉCNICA ADMINISTRATIVA</v>
          </cell>
        </row>
      </sheetData>
      <sheetData sheetId="15"/>
      <sheetData sheetId="16">
        <row r="1">
          <cell r="A1" t="str">
            <v xml:space="preserve">18 - CANTEIRO - INSTALAÇÃO - MANUTENÇÃO </v>
          </cell>
        </row>
      </sheetData>
      <sheetData sheetId="17">
        <row r="1">
          <cell r="A1" t="str">
            <v>19 - TRANSPORTE DE PESSOAL</v>
          </cell>
        </row>
      </sheetData>
      <sheetData sheetId="18">
        <row r="1">
          <cell r="A1" t="str">
            <v>20 - MOBILIZAÇÃO / DESMOBILIZAÇÃO</v>
          </cell>
        </row>
      </sheetData>
      <sheetData sheetId="19">
        <row r="1">
          <cell r="A1" t="str">
            <v>21 - REFEIÇÃO/REFEITÓRIO</v>
          </cell>
        </row>
      </sheetData>
      <sheetData sheetId="20">
        <row r="1">
          <cell r="A1" t="str">
            <v>22 - VÁRIOS</v>
          </cell>
        </row>
      </sheetData>
      <sheetData sheetId="21">
        <row r="1">
          <cell r="A1" t="str">
            <v>23 - SERVIÇOS DE TERCEIROS</v>
          </cell>
        </row>
      </sheetData>
      <sheetData sheetId="22"/>
      <sheetData sheetId="23"/>
      <sheetData sheetId="24">
        <row r="6">
          <cell r="B6" t="str">
            <v>CUSTO TOTAL CORRIGIDO</v>
          </cell>
        </row>
      </sheetData>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a"/>
      <sheetName val="Solo I"/>
      <sheetName val="SoloII"/>
      <sheetName val="Solo_I"/>
    </sheetNames>
    <sheetDataSet>
      <sheetData sheetId="0" refreshError="1"/>
      <sheetData sheetId="1"/>
      <sheetData sheetId="2" refreshError="1"/>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GEM"/>
      <sheetName val="BANCO DE DADOS"/>
      <sheetName val="CÁLCULO"/>
      <sheetName val="SOMATÓRIO"/>
      <sheetName val="BANCO_DE_DADOS"/>
      <sheetName val="BANCO_DE_DADOS1"/>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NHOURS"/>
      <sheetName val="PRECIOS EQUIPOS"/>
      <sheetName val="COTIZACIONES EQ.MECANICAS"/>
      <sheetName val="Sheet2"/>
      <sheetName val="Sheet1"/>
      <sheetName val="Final Summary"/>
      <sheetName val="Estimate"/>
      <sheetName val="Chart"/>
      <sheetName val="Risk Model"/>
      <sheetName val="PRECIOS_EQUIPOS"/>
      <sheetName val="COTIZACIONES_EQ_MECANICAS"/>
      <sheetName val="Final_Summary"/>
      <sheetName val="Risk_Model"/>
      <sheetName val="PRECIOS_EQUIPOS1"/>
      <sheetName val="COTIZACIONES_EQ_MECANICAS1"/>
      <sheetName val="Final_Summary1"/>
      <sheetName val="Risk_Model1"/>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sheetData sheetId="14"/>
      <sheetData sheetId="15"/>
      <sheetData sheetId="1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gles"/>
      <sheetName val="Metrico"/>
      <sheetName val="Plan3"/>
      <sheetName val="Plan4"/>
      <sheetName val="Plan5"/>
      <sheetName val="Plan6"/>
      <sheetName val="Plan7"/>
      <sheetName val="Plan8"/>
      <sheetName val="Plan9"/>
      <sheetName val="Plan10"/>
      <sheetName val="Plan11"/>
      <sheetName val="Plan12"/>
      <sheetName val="Plan13"/>
      <sheetName val="Plan14"/>
      <sheetName val="solo i"/>
      <sheetName val="plan2"/>
      <sheetName val="erection"/>
      <sheetName val="Ajuda"/>
      <sheetName val="CASH_FLOW"/>
      <sheetName val="16-CUSTO_EQUIPTO"/>
      <sheetName val="DADOS"/>
      <sheetName val="15-DIVERSOS"/>
      <sheetName val="ÍNDICE"/>
      <sheetName val="13-MAT-FERR"/>
      <sheetName val="14-MAT.SEG "/>
      <sheetName val="16-EQUIP."/>
      <sheetName val="-17-MOI"/>
      <sheetName val="-18-CANTEIRO"/>
      <sheetName val="-19-TRANSP.PESSOAL"/>
      <sheetName val="-01-MOD"/>
      <sheetName val="-20-MOB-DESMOB "/>
      <sheetName val="-21-REFEICAO"/>
      <sheetName val="-22-VARIOS"/>
      <sheetName val="-23-TERCEIROS"/>
      <sheetName val="Tabela"/>
      <sheetName val="Preços_BSTC"/>
      <sheetName val="COD"/>
      <sheetName val="CAC Face Sheet"/>
      <sheetName val="estimate"/>
      <sheetName val="Imai03"/>
      <sheetName val="costomat.xls"/>
      <sheetName val="solo_i"/>
    </sheetNames>
    <sheetDataSet>
      <sheetData sheetId="0">
        <row r="7">
          <cell r="B7" t="str">
            <v>1/8"</v>
          </cell>
          <cell r="C7">
            <v>0.40500000000000003</v>
          </cell>
          <cell r="D7" t="str">
            <v>10S</v>
          </cell>
          <cell r="E7">
            <v>4.9000000000000002E-2</v>
          </cell>
          <cell r="F7">
            <v>4.2875000000000003E-2</v>
          </cell>
          <cell r="G7">
            <v>0.30700000000000005</v>
          </cell>
          <cell r="H7">
            <v>5.4801942249220352E-2</v>
          </cell>
          <cell r="I7">
            <v>8.8461980202969635E-4</v>
          </cell>
          <cell r="J7">
            <v>4.3684928495293643E-3</v>
          </cell>
          <cell r="K7">
            <v>0.12705166272032808</v>
          </cell>
          <cell r="L7">
            <v>0.18674535203851339</v>
          </cell>
          <cell r="M7">
            <v>3.213296686663538E-2</v>
          </cell>
          <cell r="N7">
            <v>0.21887831890514878</v>
          </cell>
        </row>
        <row r="8">
          <cell r="B8" t="str">
            <v>1/8"</v>
          </cell>
          <cell r="C8">
            <v>0.40500000000000003</v>
          </cell>
          <cell r="D8" t="str">
            <v>Std    40   40S</v>
          </cell>
          <cell r="E8">
            <v>6.8000000000000005E-2</v>
          </cell>
          <cell r="F8">
            <v>5.9500000000000004E-2</v>
          </cell>
          <cell r="G8">
            <v>0.26900000000000002</v>
          </cell>
          <cell r="H8">
            <v>7.1992737249663721E-2</v>
          </cell>
          <cell r="I8">
            <v>1.0636296992186881E-3</v>
          </cell>
          <cell r="J8">
            <v>5.2524923418206821E-3</v>
          </cell>
          <cell r="K8">
            <v>0.1215488584890866</v>
          </cell>
          <cell r="L8">
            <v>0.24532541202216088</v>
          </cell>
          <cell r="M8">
            <v>2.4670538843240799E-2</v>
          </cell>
          <cell r="N8">
            <v>0.26999595086540168</v>
          </cell>
        </row>
        <row r="9">
          <cell r="B9" t="str">
            <v>1/8"</v>
          </cell>
          <cell r="C9">
            <v>0.40500000000000003</v>
          </cell>
          <cell r="D9" t="str">
            <v>XS     80   80S</v>
          </cell>
          <cell r="E9">
            <v>9.5000000000000001E-2</v>
          </cell>
          <cell r="F9">
            <v>8.3125000000000004E-2</v>
          </cell>
          <cell r="G9">
            <v>0.21500000000000002</v>
          </cell>
          <cell r="H9">
            <v>9.2519903648219423E-2</v>
          </cell>
          <cell r="I9">
            <v>1.2157693588773835E-3</v>
          </cell>
          <cell r="J9">
            <v>6.0037993030981895E-3</v>
          </cell>
          <cell r="K9">
            <v>0.11463256518110376</v>
          </cell>
          <cell r="L9">
            <v>0.3152746283842135</v>
          </cell>
          <cell r="M9">
            <v>1.5759810644253205E-2</v>
          </cell>
          <cell r="N9">
            <v>0.33103443902846669</v>
          </cell>
        </row>
        <row r="10">
          <cell r="B10" t="str">
            <v>1/4"</v>
          </cell>
          <cell r="C10">
            <v>0.54</v>
          </cell>
          <cell r="D10" t="str">
            <v>10S</v>
          </cell>
          <cell r="E10">
            <v>6.5000000000000002E-2</v>
          </cell>
          <cell r="F10">
            <v>5.6875000000000002E-2</v>
          </cell>
          <cell r="G10">
            <v>0.41000000000000003</v>
          </cell>
          <cell r="H10">
            <v>9.6996673179584866E-2</v>
          </cell>
          <cell r="I10">
            <v>2.7868356662909479E-3</v>
          </cell>
          <cell r="J10">
            <v>1.0321613578855362E-2</v>
          </cell>
          <cell r="K10">
            <v>0.16950294982683931</v>
          </cell>
          <cell r="L10">
            <v>0.3305298523382883</v>
          </cell>
          <cell r="M10">
            <v>5.7311501769582787E-2</v>
          </cell>
          <cell r="N10">
            <v>0.38784135410787107</v>
          </cell>
        </row>
        <row r="11">
          <cell r="B11" t="str">
            <v>1/4"</v>
          </cell>
          <cell r="C11">
            <v>0.54</v>
          </cell>
          <cell r="D11" t="str">
            <v>Std    40   40S</v>
          </cell>
          <cell r="E11">
            <v>8.7999999999999995E-2</v>
          </cell>
          <cell r="F11">
            <v>7.6999999999999999E-2</v>
          </cell>
          <cell r="G11">
            <v>0.36400000000000005</v>
          </cell>
          <cell r="H11">
            <v>0.12495998938918761</v>
          </cell>
          <cell r="I11">
            <v>3.3121894787498077E-3</v>
          </cell>
          <cell r="J11">
            <v>1.2267368439814103E-2</v>
          </cell>
          <cell r="K11">
            <v>0.16280663377147753</v>
          </cell>
          <cell r="L11">
            <v>0.42581879859458316</v>
          </cell>
          <cell r="M11">
            <v>4.5172782501264969E-2</v>
          </cell>
          <cell r="N11">
            <v>0.47099158109584816</v>
          </cell>
        </row>
        <row r="12">
          <cell r="B12" t="str">
            <v>1/4"</v>
          </cell>
          <cell r="C12">
            <v>0.54</v>
          </cell>
          <cell r="D12" t="str">
            <v>XS     80   80S</v>
          </cell>
          <cell r="E12">
            <v>0.11899999999999999</v>
          </cell>
          <cell r="F12">
            <v>0.104125</v>
          </cell>
          <cell r="G12">
            <v>0.30200000000000005</v>
          </cell>
          <cell r="H12">
            <v>0.15739065035219507</v>
          </cell>
          <cell r="I12">
            <v>3.7656106573388552E-3</v>
          </cell>
          <cell r="J12">
            <v>1.3946706138292055E-2</v>
          </cell>
          <cell r="K12">
            <v>0.15467789111569888</v>
          </cell>
          <cell r="L12">
            <v>0.53633085254399704</v>
          </cell>
          <cell r="M12">
            <v>3.1094813845288678E-2</v>
          </cell>
          <cell r="N12">
            <v>0.56742566638928571</v>
          </cell>
        </row>
        <row r="13">
          <cell r="B13" t="str">
            <v>3/8"</v>
          </cell>
          <cell r="C13">
            <v>0.67500000000000004</v>
          </cell>
          <cell r="D13" t="str">
            <v>10S</v>
          </cell>
          <cell r="E13">
            <v>6.5000000000000002E-2</v>
          </cell>
          <cell r="F13">
            <v>5.6875000000000002E-2</v>
          </cell>
          <cell r="G13">
            <v>0.54500000000000004</v>
          </cell>
          <cell r="H13">
            <v>0.12456414871483532</v>
          </cell>
          <cell r="I13">
            <v>5.8595754081388011E-3</v>
          </cell>
          <cell r="J13">
            <v>1.7361704913003855E-2</v>
          </cell>
          <cell r="K13">
            <v>0.21688850822484812</v>
          </cell>
          <cell r="L13">
            <v>0.42446991563443343</v>
          </cell>
          <cell r="M13">
            <v>0.10126679841231605</v>
          </cell>
          <cell r="N13">
            <v>0.52573671404674949</v>
          </cell>
        </row>
        <row r="14">
          <cell r="B14" t="str">
            <v>3/8"</v>
          </cell>
          <cell r="C14">
            <v>0.67500000000000004</v>
          </cell>
          <cell r="D14" t="str">
            <v>Std    40   40S</v>
          </cell>
          <cell r="E14">
            <v>9.0999999999999998E-2</v>
          </cell>
          <cell r="F14">
            <v>7.9625000000000001E-2</v>
          </cell>
          <cell r="G14">
            <v>0.49300000000000005</v>
          </cell>
          <cell r="H14">
            <v>0.16695679998237598</v>
          </cell>
          <cell r="I14">
            <v>7.2905234544304118E-3</v>
          </cell>
          <cell r="J14">
            <v>2.1601550976090109E-2</v>
          </cell>
          <cell r="K14">
            <v>0.20896680358372718</v>
          </cell>
          <cell r="L14">
            <v>0.56892885741428323</v>
          </cell>
          <cell r="M14">
            <v>8.2864385446730082E-2</v>
          </cell>
          <cell r="N14">
            <v>0.65179324286101337</v>
          </cell>
        </row>
        <row r="15">
          <cell r="B15" t="str">
            <v>3/8"</v>
          </cell>
          <cell r="C15">
            <v>0.67500000000000004</v>
          </cell>
          <cell r="D15" t="str">
            <v>XS     80   80S</v>
          </cell>
          <cell r="E15">
            <v>0.126</v>
          </cell>
          <cell r="F15">
            <v>0.11025</v>
          </cell>
          <cell r="G15">
            <v>0.42300000000000004</v>
          </cell>
          <cell r="H15">
            <v>0.21731653021942038</v>
          </cell>
          <cell r="I15">
            <v>8.6186920948033811E-3</v>
          </cell>
          <cell r="J15">
            <v>2.553686546608409E-2</v>
          </cell>
          <cell r="K15">
            <v>0.19914724452022931</v>
          </cell>
          <cell r="L15">
            <v>0.74053674512222689</v>
          </cell>
          <cell r="M15">
            <v>6.10035080317054E-2</v>
          </cell>
          <cell r="N15">
            <v>0.80154025315393229</v>
          </cell>
        </row>
        <row r="16">
          <cell r="B16" t="str">
            <v>1/2"</v>
          </cell>
          <cell r="C16">
            <v>0.84</v>
          </cell>
          <cell r="D16" t="str">
            <v>10S</v>
          </cell>
          <cell r="E16">
            <v>8.3000000000000004E-2</v>
          </cell>
          <cell r="F16">
            <v>7.2625000000000009E-2</v>
          </cell>
          <cell r="G16">
            <v>0.67399999999999993</v>
          </cell>
          <cell r="H16">
            <v>0.19738940801770027</v>
          </cell>
          <cell r="I16">
            <v>1.4309202313371133E-2</v>
          </cell>
          <cell r="J16">
            <v>3.4069529317550321E-2</v>
          </cell>
          <cell r="K16">
            <v>0.26924384858339845</v>
          </cell>
          <cell r="L16">
            <v>0.67263226404103615</v>
          </cell>
          <cell r="M16">
            <v>0.15487947518071971</v>
          </cell>
          <cell r="N16">
            <v>0.82751173922175592</v>
          </cell>
        </row>
        <row r="17">
          <cell r="B17" t="str">
            <v>1/2"</v>
          </cell>
          <cell r="C17">
            <v>0.84</v>
          </cell>
          <cell r="D17" t="str">
            <v>Std    40   40S</v>
          </cell>
          <cell r="E17">
            <v>0.109</v>
          </cell>
          <cell r="F17">
            <v>9.5375000000000001E-2</v>
          </cell>
          <cell r="G17">
            <v>0.622</v>
          </cell>
          <cell r="H17">
            <v>0.25031896104538104</v>
          </cell>
          <cell r="I17">
            <v>1.709184123991888E-2</v>
          </cell>
          <cell r="J17">
            <v>4.069486009504495E-2</v>
          </cell>
          <cell r="K17">
            <v>0.26130489853808714</v>
          </cell>
          <cell r="L17">
            <v>0.85299718556963444</v>
          </cell>
          <cell r="M17">
            <v>0.13190305205605748</v>
          </cell>
          <cell r="N17">
            <v>0.9849002376256919</v>
          </cell>
        </row>
        <row r="18">
          <cell r="B18" t="str">
            <v>1/2"</v>
          </cell>
          <cell r="C18">
            <v>0.84</v>
          </cell>
          <cell r="D18" t="str">
            <v>XS     80   80S</v>
          </cell>
          <cell r="E18">
            <v>0.14699999999999999</v>
          </cell>
          <cell r="F18">
            <v>0.12862499999999999</v>
          </cell>
          <cell r="G18">
            <v>0.54600000000000004</v>
          </cell>
          <cell r="H18">
            <v>0.32003718521384572</v>
          </cell>
          <cell r="I18">
            <v>2.0076652712131274E-2</v>
          </cell>
          <cell r="J18">
            <v>4.7801554076503036E-2</v>
          </cell>
          <cell r="K18">
            <v>0.25046406927940784</v>
          </cell>
          <cell r="L18">
            <v>1.0905718732810934</v>
          </cell>
          <cell r="M18">
            <v>0.10163876062784619</v>
          </cell>
          <cell r="N18">
            <v>1.1922106339089396</v>
          </cell>
        </row>
        <row r="19">
          <cell r="B19" t="str">
            <v>1/2"</v>
          </cell>
          <cell r="C19">
            <v>0.84</v>
          </cell>
          <cell r="D19" t="str">
            <v>160</v>
          </cell>
          <cell r="E19">
            <v>0.187</v>
          </cell>
          <cell r="F19">
            <v>0.16362499999999999</v>
          </cell>
          <cell r="G19">
            <v>0.46599999999999997</v>
          </cell>
          <cell r="H19">
            <v>0.38362302052250319</v>
          </cell>
          <cell r="I19">
            <v>2.2124402745328932E-2</v>
          </cell>
          <cell r="J19">
            <v>5.2677149393640314E-2</v>
          </cell>
          <cell r="K19">
            <v>0.24015047366182726</v>
          </cell>
          <cell r="L19">
            <v>1.3072495805305495</v>
          </cell>
          <cell r="M19">
            <v>7.4036504927278507E-2</v>
          </cell>
          <cell r="N19">
            <v>1.3812860854578279</v>
          </cell>
        </row>
        <row r="20">
          <cell r="B20" t="str">
            <v>1/2"</v>
          </cell>
          <cell r="C20">
            <v>0.84</v>
          </cell>
          <cell r="D20" t="str">
            <v>XXS</v>
          </cell>
          <cell r="E20">
            <v>0.29399999999999998</v>
          </cell>
          <cell r="F20">
            <v>0.25724999999999998</v>
          </cell>
          <cell r="G20">
            <v>0.252</v>
          </cell>
          <cell r="H20">
            <v>0.50430101912484782</v>
          </cell>
          <cell r="I20">
            <v>2.4241245688312308E-2</v>
          </cell>
          <cell r="J20">
            <v>5.7717251638838833E-2</v>
          </cell>
          <cell r="K20">
            <v>0.21924643668712154</v>
          </cell>
          <cell r="L20">
            <v>1.7184768912308137</v>
          </cell>
          <cell r="M20">
            <v>2.1650860252085617E-2</v>
          </cell>
          <cell r="N20">
            <v>1.7401277514828992</v>
          </cell>
        </row>
        <row r="21">
          <cell r="B21" t="str">
            <v>3/4"</v>
          </cell>
          <cell r="C21">
            <v>1.05</v>
          </cell>
          <cell r="D21" t="str">
            <v>5S</v>
          </cell>
          <cell r="E21">
            <v>6.5000000000000002E-2</v>
          </cell>
          <cell r="F21">
            <v>5.6875000000000002E-2</v>
          </cell>
          <cell r="G21">
            <v>0.92</v>
          </cell>
          <cell r="H21">
            <v>0.20114046964608651</v>
          </cell>
          <cell r="I21">
            <v>2.4500166330828622E-2</v>
          </cell>
          <cell r="J21">
            <v>4.6666983487292611E-2</v>
          </cell>
          <cell r="K21">
            <v>0.34900752140892322</v>
          </cell>
          <cell r="L21">
            <v>0.68541453590150314</v>
          </cell>
          <cell r="M21">
            <v>0.28856903686957086</v>
          </cell>
          <cell r="N21">
            <v>0.97398357277107395</v>
          </cell>
        </row>
        <row r="22">
          <cell r="B22" t="str">
            <v>3/4"</v>
          </cell>
          <cell r="C22">
            <v>1.05</v>
          </cell>
          <cell r="D22" t="str">
            <v>10S</v>
          </cell>
          <cell r="E22">
            <v>8.3000000000000004E-2</v>
          </cell>
          <cell r="F22">
            <v>7.2625000000000009E-2</v>
          </cell>
          <cell r="G22">
            <v>0.88400000000000001</v>
          </cell>
          <cell r="H22">
            <v>0.25214736796977039</v>
          </cell>
          <cell r="I22">
            <v>2.9689659173178541E-2</v>
          </cell>
          <cell r="J22">
            <v>5.6551731758435315E-2</v>
          </cell>
          <cell r="K22">
            <v>0.34314319168533708</v>
          </cell>
          <cell r="L22">
            <v>0.85922774019508841</v>
          </cell>
          <cell r="M22">
            <v>0.2664272274054198</v>
          </cell>
          <cell r="N22">
            <v>1.1256549676005081</v>
          </cell>
        </row>
        <row r="23">
          <cell r="B23" t="str">
            <v>3/4"</v>
          </cell>
          <cell r="C23">
            <v>1.05</v>
          </cell>
          <cell r="D23" t="str">
            <v>Std    40   40S</v>
          </cell>
          <cell r="E23">
            <v>0.113</v>
          </cell>
          <cell r="F23">
            <v>9.8875000000000005E-2</v>
          </cell>
          <cell r="G23">
            <v>0.82400000000000007</v>
          </cell>
          <cell r="H23">
            <v>0.33263497175474083</v>
          </cell>
          <cell r="I23">
            <v>3.703632618385929E-2</v>
          </cell>
          <cell r="J23">
            <v>7.0545383207351028E-2</v>
          </cell>
          <cell r="K23">
            <v>0.33367986154396551</v>
          </cell>
          <cell r="L23">
            <v>1.1335006087588759</v>
          </cell>
          <cell r="M23">
            <v>0.23148800848009657</v>
          </cell>
          <cell r="N23">
            <v>1.3649886172389725</v>
          </cell>
        </row>
        <row r="24">
          <cell r="B24" t="str">
            <v>3/4"</v>
          </cell>
          <cell r="C24">
            <v>1.05</v>
          </cell>
          <cell r="D24" t="str">
            <v>XS     80   80S</v>
          </cell>
          <cell r="E24">
            <v>0.154</v>
          </cell>
          <cell r="F24">
            <v>0.13475000000000001</v>
          </cell>
          <cell r="G24">
            <v>0.74199999999999999</v>
          </cell>
          <cell r="H24">
            <v>0.43348952071293406</v>
          </cell>
          <cell r="I24">
            <v>4.4786620066737851E-2</v>
          </cell>
          <cell r="J24">
            <v>8.5307847746167328E-2</v>
          </cell>
          <cell r="K24">
            <v>0.32142884126972798</v>
          </cell>
          <cell r="L24">
            <v>1.4771767172484656</v>
          </cell>
          <cell r="M24">
            <v>0.1877076124941616</v>
          </cell>
          <cell r="N24">
            <v>1.6648843297426272</v>
          </cell>
        </row>
        <row r="25">
          <cell r="B25" t="str">
            <v>3/4"</v>
          </cell>
          <cell r="C25">
            <v>1.05</v>
          </cell>
          <cell r="D25">
            <v>160</v>
          </cell>
          <cell r="E25">
            <v>0.218</v>
          </cell>
          <cell r="F25">
            <v>0.19075</v>
          </cell>
          <cell r="G25">
            <v>0.6140000000000001</v>
          </cell>
          <cell r="H25">
            <v>0.56980950913750228</v>
          </cell>
          <cell r="I25">
            <v>5.2689430595681132E-2</v>
          </cell>
          <cell r="J25">
            <v>0.10036082018224977</v>
          </cell>
          <cell r="K25">
            <v>0.30408633642437799</v>
          </cell>
          <cell r="L25">
            <v>1.9417063157152834</v>
          </cell>
          <cell r="M25">
            <v>0.12853186746654152</v>
          </cell>
          <cell r="N25">
            <v>2.0702381831818251</v>
          </cell>
        </row>
        <row r="26">
          <cell r="B26" t="str">
            <v>3/4"</v>
          </cell>
          <cell r="C26">
            <v>1.05</v>
          </cell>
          <cell r="D26" t="str">
            <v>XXS</v>
          </cell>
          <cell r="E26">
            <v>0.308</v>
          </cell>
          <cell r="F26">
            <v>0.26950000000000002</v>
          </cell>
          <cell r="G26">
            <v>0.43400000000000005</v>
          </cell>
          <cell r="H26">
            <v>0.71796701868079693</v>
          </cell>
          <cell r="I26">
            <v>5.7924502116638674E-2</v>
          </cell>
          <cell r="J26">
            <v>0.11033238498407366</v>
          </cell>
          <cell r="K26">
            <v>0.28403960991382876</v>
          </cell>
          <cell r="L26">
            <v>2.4465739379427709</v>
          </cell>
          <cell r="M26">
            <v>6.4217520685969864E-2</v>
          </cell>
          <cell r="N26">
            <v>2.5107914586287405</v>
          </cell>
        </row>
        <row r="27">
          <cell r="B27" t="str">
            <v>1"</v>
          </cell>
          <cell r="C27">
            <v>1.3149999999999999</v>
          </cell>
          <cell r="D27" t="str">
            <v>5S</v>
          </cell>
          <cell r="E27">
            <v>6.5000000000000002E-2</v>
          </cell>
          <cell r="F27">
            <v>5.6875000000000002E-2</v>
          </cell>
          <cell r="G27">
            <v>1.1850000000000001</v>
          </cell>
          <cell r="H27">
            <v>0.25525440310417047</v>
          </cell>
          <cell r="I27">
            <v>4.9989181837922683E-2</v>
          </cell>
          <cell r="J27">
            <v>7.6029173897981264E-2</v>
          </cell>
          <cell r="K27">
            <v>0.44253884010332922</v>
          </cell>
          <cell r="L27">
            <v>0.86981540089023157</v>
          </cell>
          <cell r="M27">
            <v>0.4787521925781818</v>
          </cell>
          <cell r="N27">
            <v>1.3485675934684134</v>
          </cell>
        </row>
        <row r="28">
          <cell r="B28" t="str">
            <v>1"</v>
          </cell>
          <cell r="C28">
            <v>1.3149999999999999</v>
          </cell>
          <cell r="D28" t="str">
            <v>10S</v>
          </cell>
          <cell r="E28">
            <v>0.109</v>
          </cell>
          <cell r="F28">
            <v>9.5375000000000001E-2</v>
          </cell>
          <cell r="G28">
            <v>1.097</v>
          </cell>
          <cell r="H28">
            <v>0.41297492068499253</v>
          </cell>
          <cell r="I28">
            <v>7.5694018346757014E-2</v>
          </cell>
          <cell r="J28">
            <v>0.11512398227643653</v>
          </cell>
          <cell r="K28">
            <v>0.42812337590932825</v>
          </cell>
          <cell r="L28">
            <v>1.407270322567687</v>
          </cell>
          <cell r="M28">
            <v>0.41028659746003471</v>
          </cell>
          <cell r="N28">
            <v>1.8175569200277217</v>
          </cell>
        </row>
        <row r="29">
          <cell r="B29" t="str">
            <v>1"</v>
          </cell>
          <cell r="C29">
            <v>1.3149999999999999</v>
          </cell>
          <cell r="D29" t="str">
            <v>Std    40   40S</v>
          </cell>
          <cell r="E29">
            <v>0.13300000000000001</v>
          </cell>
          <cell r="F29">
            <v>0.11637500000000001</v>
          </cell>
          <cell r="G29">
            <v>1.0489999999999999</v>
          </cell>
          <cell r="H29">
            <v>0.49387721470023688</v>
          </cell>
          <cell r="I29">
            <v>8.734298797021077E-2</v>
          </cell>
          <cell r="J29">
            <v>0.13284104634252589</v>
          </cell>
          <cell r="K29">
            <v>0.42053730512286303</v>
          </cell>
          <cell r="L29">
            <v>1.6829563066135365</v>
          </cell>
          <cell r="M29">
            <v>0.37516736382362081</v>
          </cell>
          <cell r="N29">
            <v>2.0581236704371575</v>
          </cell>
        </row>
        <row r="30">
          <cell r="B30" t="str">
            <v>1"</v>
          </cell>
          <cell r="C30">
            <v>1.3149999999999999</v>
          </cell>
          <cell r="D30" t="str">
            <v>XS     80   80S</v>
          </cell>
          <cell r="E30">
            <v>0.17899999999999999</v>
          </cell>
          <cell r="F30">
            <v>0.15662499999999999</v>
          </cell>
          <cell r="G30">
            <v>0.95699999999999996</v>
          </cell>
          <cell r="H30">
            <v>0.63882401655156285</v>
          </cell>
          <cell r="I30">
            <v>0.10560854979725677</v>
          </cell>
          <cell r="J30">
            <v>0.16062136851293807</v>
          </cell>
          <cell r="K30">
            <v>0.40659208674050701</v>
          </cell>
          <cell r="L30">
            <v>2.1768829892753647</v>
          </cell>
          <cell r="M30">
            <v>0.31224676730619039</v>
          </cell>
          <cell r="N30">
            <v>2.4891297565815549</v>
          </cell>
        </row>
        <row r="31">
          <cell r="B31" t="str">
            <v>1"</v>
          </cell>
          <cell r="C31">
            <v>1.3149999999999999</v>
          </cell>
          <cell r="D31">
            <v>160</v>
          </cell>
          <cell r="E31">
            <v>0.25</v>
          </cell>
          <cell r="F31">
            <v>0.21875</v>
          </cell>
          <cell r="G31">
            <v>0.81499999999999995</v>
          </cell>
          <cell r="H31">
            <v>0.83644904401828235</v>
          </cell>
          <cell r="I31">
            <v>0.12512493527534732</v>
          </cell>
          <cell r="J31">
            <v>0.19030408406896931</v>
          </cell>
          <cell r="K31">
            <v>0.38676947268366457</v>
          </cell>
          <cell r="L31">
            <v>2.8503181598402998</v>
          </cell>
          <cell r="M31">
            <v>0.22645884748900125</v>
          </cell>
          <cell r="N31">
            <v>3.076777007329301</v>
          </cell>
        </row>
        <row r="32">
          <cell r="B32" t="str">
            <v>1"</v>
          </cell>
          <cell r="C32">
            <v>1.3149999999999999</v>
          </cell>
          <cell r="D32" t="str">
            <v>XXS</v>
          </cell>
          <cell r="E32">
            <v>0.35799999999999998</v>
          </cell>
          <cell r="F32">
            <v>0.31324999999999997</v>
          </cell>
          <cell r="G32">
            <v>0.59899999999999998</v>
          </cell>
          <cell r="H32">
            <v>1.0763284926757846</v>
          </cell>
          <cell r="I32">
            <v>0.14046261732799045</v>
          </cell>
          <cell r="J32">
            <v>0.21363135715283721</v>
          </cell>
          <cell r="K32">
            <v>0.36125008650517992</v>
          </cell>
          <cell r="L32">
            <v>3.6677412336910638</v>
          </cell>
          <cell r="M32">
            <v>0.12232851960992305</v>
          </cell>
          <cell r="N32">
            <v>3.7900697533009868</v>
          </cell>
        </row>
        <row r="33">
          <cell r="B33" t="str">
            <v>1 1/4"</v>
          </cell>
          <cell r="C33">
            <v>1.66</v>
          </cell>
          <cell r="D33" t="str">
            <v>5S</v>
          </cell>
          <cell r="E33">
            <v>6.5000000000000002E-2</v>
          </cell>
          <cell r="F33">
            <v>5.6875000000000002E-2</v>
          </cell>
          <cell r="G33">
            <v>1.5299999999999998</v>
          </cell>
          <cell r="H33">
            <v>0.32570461836092202</v>
          </cell>
          <cell r="I33">
            <v>0.10374709921727743</v>
          </cell>
          <cell r="J33">
            <v>0.12499650508105714</v>
          </cell>
          <cell r="K33">
            <v>0.56438572802649778</v>
          </cell>
          <cell r="L33">
            <v>1.1098844515359372</v>
          </cell>
          <cell r="M33">
            <v>0.79809931286386848</v>
          </cell>
          <cell r="N33">
            <v>1.9079837643998057</v>
          </cell>
        </row>
        <row r="34">
          <cell r="B34" t="str">
            <v>1 1/4"</v>
          </cell>
          <cell r="C34">
            <v>1.66</v>
          </cell>
          <cell r="D34" t="str">
            <v>10S</v>
          </cell>
          <cell r="E34">
            <v>0.109</v>
          </cell>
          <cell r="F34">
            <v>9.5375000000000001E-2</v>
          </cell>
          <cell r="G34">
            <v>1.4419999999999999</v>
          </cell>
          <cell r="H34">
            <v>0.53111451242323671</v>
          </cell>
          <cell r="I34">
            <v>0.16049497171524388</v>
          </cell>
          <cell r="J34">
            <v>0.19336743580149865</v>
          </cell>
          <cell r="K34">
            <v>0.54971378916668989</v>
          </cell>
          <cell r="L34">
            <v>1.8098476536504831</v>
          </cell>
          <cell r="M34">
            <v>0.7089320259702957</v>
          </cell>
          <cell r="N34">
            <v>2.5187796796207786</v>
          </cell>
        </row>
        <row r="35">
          <cell r="B35" t="str">
            <v>1 1/4"</v>
          </cell>
          <cell r="C35">
            <v>1.66</v>
          </cell>
          <cell r="D35" t="str">
            <v>Std    40   40S</v>
          </cell>
          <cell r="E35">
            <v>0.14000000000000001</v>
          </cell>
          <cell r="F35">
            <v>0.12250000000000001</v>
          </cell>
          <cell r="G35">
            <v>1.38</v>
          </cell>
          <cell r="H35">
            <v>0.66853091668390807</v>
          </cell>
          <cell r="I35">
            <v>0.19470962948418818</v>
          </cell>
          <cell r="J35">
            <v>0.23458991504119059</v>
          </cell>
          <cell r="K35">
            <v>0.53967582862307251</v>
          </cell>
          <cell r="L35">
            <v>2.2781134438085107</v>
          </cell>
          <cell r="M35">
            <v>0.64928033295653431</v>
          </cell>
          <cell r="N35">
            <v>2.9273937767650451</v>
          </cell>
        </row>
        <row r="36">
          <cell r="B36" t="str">
            <v>1 1/4"</v>
          </cell>
          <cell r="C36">
            <v>1.66</v>
          </cell>
          <cell r="D36" t="str">
            <v>XS     80   80S</v>
          </cell>
          <cell r="E36">
            <v>0.191</v>
          </cell>
          <cell r="F36">
            <v>0.167125</v>
          </cell>
          <cell r="G36">
            <v>1.278</v>
          </cell>
          <cell r="H36">
            <v>0.88146492515157049</v>
          </cell>
          <cell r="I36">
            <v>0.24179045665993276</v>
          </cell>
          <cell r="J36">
            <v>0.29131380320473826</v>
          </cell>
          <cell r="K36">
            <v>0.5237415870446035</v>
          </cell>
          <cell r="L36">
            <v>3.003716127586221</v>
          </cell>
          <cell r="M36">
            <v>0.55684687005491507</v>
          </cell>
          <cell r="N36">
            <v>3.5605629976411359</v>
          </cell>
        </row>
        <row r="37">
          <cell r="B37" t="str">
            <v>1 1/4"</v>
          </cell>
          <cell r="C37">
            <v>1.66</v>
          </cell>
          <cell r="D37">
            <v>160</v>
          </cell>
          <cell r="E37">
            <v>0.25</v>
          </cell>
          <cell r="F37">
            <v>0.21875</v>
          </cell>
          <cell r="G37">
            <v>1.1599999999999999</v>
          </cell>
          <cell r="H37">
            <v>1.107411410390402</v>
          </cell>
          <cell r="I37">
            <v>0.28385722976831979</v>
          </cell>
          <cell r="J37">
            <v>0.34199666237146964</v>
          </cell>
          <cell r="K37">
            <v>0.50628549258298916</v>
          </cell>
          <cell r="L37">
            <v>3.7736606623237772</v>
          </cell>
          <cell r="M37">
            <v>0.45876476371892072</v>
          </cell>
          <cell r="N37">
            <v>4.2324254260426981</v>
          </cell>
        </row>
        <row r="38">
          <cell r="B38" t="str">
            <v>1 1/4"</v>
          </cell>
          <cell r="C38">
            <v>1.66</v>
          </cell>
          <cell r="D38" t="str">
            <v>XXS</v>
          </cell>
          <cell r="E38">
            <v>0.38200000000000001</v>
          </cell>
          <cell r="F38">
            <v>0.33424999999999999</v>
          </cell>
          <cell r="G38">
            <v>0.89599999999999991</v>
          </cell>
          <cell r="H38">
            <v>1.5337129671119225</v>
          </cell>
          <cell r="I38">
            <v>0.34109929759865865</v>
          </cell>
          <cell r="J38">
            <v>0.41096300915501044</v>
          </cell>
          <cell r="K38">
            <v>0.47159410513703409</v>
          </cell>
          <cell r="L38">
            <v>5.2263433778831736</v>
          </cell>
          <cell r="M38">
            <v>0.27370964071772375</v>
          </cell>
          <cell r="N38">
            <v>5.5000530186008971</v>
          </cell>
        </row>
        <row r="39">
          <cell r="B39" t="str">
            <v>1 1/2"</v>
          </cell>
          <cell r="C39">
            <v>1.9</v>
          </cell>
          <cell r="D39" t="str">
            <v>5S</v>
          </cell>
          <cell r="E39">
            <v>6.5000000000000002E-2</v>
          </cell>
          <cell r="F39">
            <v>5.6875000000000002E-2</v>
          </cell>
          <cell r="G39">
            <v>1.77</v>
          </cell>
          <cell r="H39">
            <v>0.37471346375692227</v>
          </cell>
          <cell r="I39">
            <v>0.15791596342290951</v>
          </cell>
          <cell r="J39">
            <v>0.16622732991885211</v>
          </cell>
          <cell r="K39">
            <v>0.64917736405392334</v>
          </cell>
          <cell r="L39">
            <v>1.2768890085068603</v>
          </cell>
          <cell r="M39">
            <v>1.0681213794998567</v>
          </cell>
          <cell r="N39">
            <v>2.3450103880067168</v>
          </cell>
        </row>
        <row r="40">
          <cell r="B40" t="str">
            <v>1 1/2"</v>
          </cell>
          <cell r="C40">
            <v>1.9</v>
          </cell>
          <cell r="D40" t="str">
            <v>10S</v>
          </cell>
          <cell r="E40">
            <v>0.109</v>
          </cell>
          <cell r="F40">
            <v>9.5375000000000001E-2</v>
          </cell>
          <cell r="G40">
            <v>1.6819999999999999</v>
          </cell>
          <cell r="H40">
            <v>0.61329857624114592</v>
          </cell>
          <cell r="I40">
            <v>0.24681909884001205</v>
          </cell>
          <cell r="J40">
            <v>0.25980957772632846</v>
          </cell>
          <cell r="K40">
            <v>0.63438572651029912</v>
          </cell>
          <cell r="L40">
            <v>2.0899014491863421</v>
          </cell>
          <cell r="M40">
            <v>0.9645529157190309</v>
          </cell>
          <cell r="N40">
            <v>3.0544543649053733</v>
          </cell>
        </row>
        <row r="41">
          <cell r="B41" t="str">
            <v>1 1/2"</v>
          </cell>
          <cell r="C41">
            <v>1.9</v>
          </cell>
          <cell r="D41" t="str">
            <v>Std    40   40S</v>
          </cell>
          <cell r="E41">
            <v>0.14499999999999999</v>
          </cell>
          <cell r="F41">
            <v>0.12687499999999999</v>
          </cell>
          <cell r="G41">
            <v>1.6099999999999999</v>
          </cell>
          <cell r="H41">
            <v>0.79945679052226293</v>
          </cell>
          <cell r="I41">
            <v>0.30989443503113295</v>
          </cell>
          <cell r="J41">
            <v>0.32620466845382418</v>
          </cell>
          <cell r="K41">
            <v>0.62260039351095819</v>
          </cell>
          <cell r="L41">
            <v>2.7242618355882087</v>
          </cell>
          <cell r="M41">
            <v>0.88374267541306062</v>
          </cell>
          <cell r="N41">
            <v>3.6080045110012691</v>
          </cell>
        </row>
        <row r="42">
          <cell r="B42" t="str">
            <v>1 1/2"</v>
          </cell>
          <cell r="C42">
            <v>1.9</v>
          </cell>
          <cell r="D42" t="str">
            <v>XS     80   80S</v>
          </cell>
          <cell r="E42">
            <v>0.2</v>
          </cell>
          <cell r="F42">
            <v>0.17500000000000002</v>
          </cell>
          <cell r="G42">
            <v>1.5</v>
          </cell>
          <cell r="H42">
            <v>1.0681415022205296</v>
          </cell>
          <cell r="I42">
            <v>0.39120682518826899</v>
          </cell>
          <cell r="J42">
            <v>0.41179665809291477</v>
          </cell>
          <cell r="K42">
            <v>0.60518592184551023</v>
          </cell>
          <cell r="L42">
            <v>3.6398429083406647</v>
          </cell>
          <cell r="M42">
            <v>0.76710814385223824</v>
          </cell>
          <cell r="N42">
            <v>4.4069510521929027</v>
          </cell>
        </row>
        <row r="43">
          <cell r="B43" t="str">
            <v>1 1/2"</v>
          </cell>
          <cell r="C43">
            <v>1.9</v>
          </cell>
          <cell r="D43">
            <v>160</v>
          </cell>
          <cell r="E43">
            <v>0.28100000000000003</v>
          </cell>
          <cell r="F43">
            <v>0.24587500000000001</v>
          </cell>
          <cell r="G43">
            <v>1.3379999999999999</v>
          </cell>
          <cell r="H43">
            <v>1.4292330202314869</v>
          </cell>
          <cell r="I43">
            <v>0.4823879401316854</v>
          </cell>
          <cell r="J43">
            <v>0.50777677908598462</v>
          </cell>
          <cell r="K43">
            <v>0.58096062689307959</v>
          </cell>
          <cell r="L43">
            <v>4.8703132143458632</v>
          </cell>
          <cell r="M43">
            <v>0.6103603341700472</v>
          </cell>
          <cell r="N43">
            <v>5.4806735485159104</v>
          </cell>
        </row>
        <row r="44">
          <cell r="B44" t="str">
            <v>1 1/2"</v>
          </cell>
          <cell r="C44">
            <v>1.9</v>
          </cell>
          <cell r="D44" t="str">
            <v>XXS</v>
          </cell>
          <cell r="E44">
            <v>0.4</v>
          </cell>
          <cell r="F44">
            <v>0.35000000000000003</v>
          </cell>
          <cell r="G44">
            <v>1.0999999999999999</v>
          </cell>
          <cell r="H44">
            <v>1.8849555921538761</v>
          </cell>
          <cell r="I44">
            <v>0.5678428721363552</v>
          </cell>
          <cell r="J44">
            <v>0.5977293390909002</v>
          </cell>
          <cell r="K44">
            <v>0.54886246000250372</v>
          </cell>
          <cell r="L44">
            <v>6.4232521911894089</v>
          </cell>
          <cell r="M44">
            <v>0.41253371291609242</v>
          </cell>
          <cell r="N44">
            <v>6.8357859041055011</v>
          </cell>
        </row>
        <row r="45">
          <cell r="B45" t="str">
            <v>2"</v>
          </cell>
          <cell r="C45">
            <v>2.375</v>
          </cell>
          <cell r="D45" t="str">
            <v>5S</v>
          </cell>
          <cell r="E45">
            <v>6.5000000000000002E-2</v>
          </cell>
          <cell r="F45">
            <v>5.6875000000000002E-2</v>
          </cell>
          <cell r="G45">
            <v>2.2450000000000001</v>
          </cell>
          <cell r="H45">
            <v>0.47171013693650676</v>
          </cell>
          <cell r="I45">
            <v>0.31488567962943131</v>
          </cell>
          <cell r="J45">
            <v>0.2651668881089948</v>
          </cell>
          <cell r="K45">
            <v>0.81703159363637834</v>
          </cell>
          <cell r="L45">
            <v>1.607418860845147</v>
          </cell>
          <cell r="M45">
            <v>1.7183307656528344</v>
          </cell>
          <cell r="N45">
            <v>3.3257496264979816</v>
          </cell>
        </row>
        <row r="46">
          <cell r="B46" t="str">
            <v>2"</v>
          </cell>
          <cell r="C46">
            <v>2.375</v>
          </cell>
          <cell r="D46" t="str">
            <v>10S</v>
          </cell>
          <cell r="E46">
            <v>0.109</v>
          </cell>
          <cell r="F46">
            <v>9.5375000000000001E-2</v>
          </cell>
          <cell r="G46">
            <v>2.157</v>
          </cell>
          <cell r="H46">
            <v>0.77595453588075713</v>
          </cell>
          <cell r="I46">
            <v>0.49919454058521651</v>
          </cell>
          <cell r="J46">
            <v>0.42037434996649808</v>
          </cell>
          <cell r="K46">
            <v>0.80207831600162338</v>
          </cell>
          <cell r="L46">
            <v>2.6441745861843935</v>
          </cell>
          <cell r="M46">
            <v>1.5862599726159876</v>
          </cell>
          <cell r="N46">
            <v>4.2304345588003809</v>
          </cell>
        </row>
        <row r="47">
          <cell r="B47" t="str">
            <v>2"</v>
          </cell>
          <cell r="C47">
            <v>2.375</v>
          </cell>
          <cell r="D47" t="str">
            <v>Std    40   40S</v>
          </cell>
          <cell r="E47">
            <v>0.154</v>
          </cell>
          <cell r="F47">
            <v>0.13475000000000001</v>
          </cell>
          <cell r="G47">
            <v>2.0670000000000002</v>
          </cell>
          <cell r="H47">
            <v>1.0745315016779304</v>
          </cell>
          <cell r="I47">
            <v>0.66574707954528234</v>
          </cell>
          <cell r="J47">
            <v>0.56062911961707984</v>
          </cell>
          <cell r="K47">
            <v>0.78712745156041919</v>
          </cell>
          <cell r="L47">
            <v>3.6616177332687938</v>
          </cell>
          <cell r="M47">
            <v>1.4566493806307137</v>
          </cell>
          <cell r="N47">
            <v>5.1182671138995079</v>
          </cell>
        </row>
        <row r="48">
          <cell r="B48" t="str">
            <v>2"</v>
          </cell>
          <cell r="C48">
            <v>2.375</v>
          </cell>
          <cell r="D48" t="str">
            <v>XS     80   80S</v>
          </cell>
          <cell r="E48">
            <v>0.218</v>
          </cell>
          <cell r="F48">
            <v>0.19075</v>
          </cell>
          <cell r="G48">
            <v>1.9390000000000001</v>
          </cell>
          <cell r="H48">
            <v>1.4772585471269137</v>
          </cell>
          <cell r="I48">
            <v>0.86792134215314343</v>
          </cell>
          <cell r="J48">
            <v>0.73088113023422607</v>
          </cell>
          <cell r="K48">
            <v>0.76649959230256615</v>
          </cell>
          <cell r="L48">
            <v>5.0339669747570497</v>
          </cell>
          <cell r="M48">
            <v>1.2818278212054581</v>
          </cell>
          <cell r="N48">
            <v>6.3157947959625078</v>
          </cell>
        </row>
        <row r="49">
          <cell r="B49" t="str">
            <v>2"</v>
          </cell>
          <cell r="C49">
            <v>2.375</v>
          </cell>
          <cell r="D49">
            <v>160</v>
          </cell>
          <cell r="E49">
            <v>0.34300000000000003</v>
          </cell>
          <cell r="F49">
            <v>0.30012500000000003</v>
          </cell>
          <cell r="G49">
            <v>1.6890000000000001</v>
          </cell>
          <cell r="H49">
            <v>2.1896146813283992</v>
          </cell>
          <cell r="I49">
            <v>1.1623221934501149</v>
          </cell>
          <cell r="J49">
            <v>0.97879763658957042</v>
          </cell>
          <cell r="K49">
            <v>0.72858364310489443</v>
          </cell>
          <cell r="L49">
            <v>7.4614210320107137</v>
          </cell>
          <cell r="M49">
            <v>0.97259800499480042</v>
          </cell>
          <cell r="N49">
            <v>8.4340190370055144</v>
          </cell>
        </row>
        <row r="50">
          <cell r="B50" t="str">
            <v>2"</v>
          </cell>
          <cell r="C50">
            <v>2.375</v>
          </cell>
          <cell r="D50" t="str">
            <v>XXS</v>
          </cell>
          <cell r="E50">
            <v>0.436</v>
          </cell>
          <cell r="F50">
            <v>0.38150000000000001</v>
          </cell>
          <cell r="G50">
            <v>1.5030000000000001</v>
          </cell>
          <cell r="H50">
            <v>2.6559149957154253</v>
          </cell>
          <cell r="I50">
            <v>1.3112972750789642</v>
          </cell>
          <cell r="J50">
            <v>1.1042503369086014</v>
          </cell>
          <cell r="K50">
            <v>0.70265718881969752</v>
          </cell>
          <cell r="L50">
            <v>9.0504051590671502</v>
          </cell>
          <cell r="M50">
            <v>0.77017964486022239</v>
          </cell>
          <cell r="N50">
            <v>9.8205848039273729</v>
          </cell>
        </row>
        <row r="51">
          <cell r="B51" t="str">
            <v>2 1/2"</v>
          </cell>
          <cell r="C51">
            <v>2.875</v>
          </cell>
          <cell r="D51" t="str">
            <v>5S</v>
          </cell>
          <cell r="E51">
            <v>8.3000000000000004E-2</v>
          </cell>
          <cell r="F51">
            <v>7.2625000000000009E-2</v>
          </cell>
          <cell r="G51">
            <v>2.7090000000000001</v>
          </cell>
          <cell r="H51">
            <v>0.72802011517228415</v>
          </cell>
          <cell r="I51">
            <v>0.71001554070647277</v>
          </cell>
          <cell r="J51">
            <v>0.49392385440450282</v>
          </cell>
          <cell r="K51">
            <v>0.98755715024498703</v>
          </cell>
          <cell r="L51">
            <v>2.4808312829624475</v>
          </cell>
          <cell r="M51">
            <v>2.5020275378816388</v>
          </cell>
          <cell r="N51">
            <v>4.9828588208440863</v>
          </cell>
        </row>
        <row r="52">
          <cell r="B52" t="str">
            <v>2 1/2"</v>
          </cell>
          <cell r="C52">
            <v>2.875</v>
          </cell>
          <cell r="D52" t="str">
            <v>10S</v>
          </cell>
          <cell r="E52">
            <v>0.12</v>
          </cell>
          <cell r="F52">
            <v>0.105</v>
          </cell>
          <cell r="G52">
            <v>2.6349999999999998</v>
          </cell>
          <cell r="H52">
            <v>1.0386105312767864</v>
          </cell>
          <cell r="I52">
            <v>0.98725448616305955</v>
          </cell>
          <cell r="J52">
            <v>0.68678572950473704</v>
          </cell>
          <cell r="K52">
            <v>0.97496314032890496</v>
          </cell>
          <cell r="L52">
            <v>3.5392119573453664</v>
          </cell>
          <cell r="M52">
            <v>2.36720197426598</v>
          </cell>
          <cell r="N52">
            <v>5.9064139316113469</v>
          </cell>
        </row>
        <row r="53">
          <cell r="B53" t="str">
            <v>2 1/2"</v>
          </cell>
          <cell r="C53">
            <v>2.875</v>
          </cell>
          <cell r="D53" t="str">
            <v>Std    40   40S</v>
          </cell>
          <cell r="E53">
            <v>0.20300000000000001</v>
          </cell>
          <cell r="F53">
            <v>0.17762500000000001</v>
          </cell>
          <cell r="G53">
            <v>2.4689999999999999</v>
          </cell>
          <cell r="H53">
            <v>1.704050120789562</v>
          </cell>
          <cell r="I53">
            <v>1.5295538973768548</v>
          </cell>
          <cell r="J53">
            <v>1.0640374938273773</v>
          </cell>
          <cell r="K53">
            <v>0.94741708080443632</v>
          </cell>
          <cell r="L53">
            <v>5.8067912675603255</v>
          </cell>
          <cell r="M53">
            <v>2.0783383678691703</v>
          </cell>
          <cell r="N53">
            <v>7.8851296354294957</v>
          </cell>
        </row>
        <row r="54">
          <cell r="B54" t="str">
            <v>2 1/2"</v>
          </cell>
          <cell r="C54">
            <v>2.875</v>
          </cell>
          <cell r="D54" t="str">
            <v>XS     80   80S</v>
          </cell>
          <cell r="E54">
            <v>0.27600000000000002</v>
          </cell>
          <cell r="F54">
            <v>0.24150000000000002</v>
          </cell>
          <cell r="G54">
            <v>2.323</v>
          </cell>
          <cell r="H54">
            <v>2.2535398086436449</v>
          </cell>
          <cell r="I54">
            <v>1.9242348251786423</v>
          </cell>
          <cell r="J54">
            <v>1.3385981392547077</v>
          </cell>
          <cell r="K54">
            <v>0.92405201422863636</v>
          </cell>
          <cell r="L54">
            <v>7.679254924654586</v>
          </cell>
          <cell r="M54">
            <v>1.8398079656915571</v>
          </cell>
          <cell r="N54">
            <v>9.5190628903461434</v>
          </cell>
        </row>
        <row r="55">
          <cell r="B55" t="str">
            <v>2 1/2"</v>
          </cell>
          <cell r="C55">
            <v>2.875</v>
          </cell>
          <cell r="D55">
            <v>160</v>
          </cell>
          <cell r="E55">
            <v>0.375</v>
          </cell>
          <cell r="F55">
            <v>0.328125</v>
          </cell>
          <cell r="G55">
            <v>2.125</v>
          </cell>
          <cell r="H55">
            <v>2.9452431127404308</v>
          </cell>
          <cell r="I55">
            <v>2.352743033419602</v>
          </cell>
          <cell r="J55">
            <v>1.6366908058571144</v>
          </cell>
          <cell r="K55">
            <v>0.89377185287969318</v>
          </cell>
          <cell r="L55">
            <v>10.036331548733449</v>
          </cell>
          <cell r="M55">
            <v>1.5395434275923392</v>
          </cell>
          <cell r="N55">
            <v>11.575874976325787</v>
          </cell>
        </row>
        <row r="56">
          <cell r="B56" t="str">
            <v>2 1/2"</v>
          </cell>
          <cell r="C56">
            <v>2.875</v>
          </cell>
          <cell r="D56" t="str">
            <v>XXS</v>
          </cell>
          <cell r="E56">
            <v>0.55200000000000005</v>
          </cell>
          <cell r="F56">
            <v>0.48300000000000004</v>
          </cell>
          <cell r="G56">
            <v>1.7709999999999999</v>
          </cell>
          <cell r="H56">
            <v>4.028451693327578</v>
          </cell>
          <cell r="I56">
            <v>2.8707920053208</v>
          </cell>
          <cell r="J56">
            <v>1.9970726993536001</v>
          </cell>
          <cell r="K56">
            <v>0.84417363439046111</v>
          </cell>
          <cell r="L56">
            <v>13.727517652922357</v>
          </cell>
          <cell r="M56">
            <v>1.069328637249803</v>
          </cell>
          <cell r="N56">
            <v>14.79684629017216</v>
          </cell>
        </row>
        <row r="57">
          <cell r="B57" t="str">
            <v>3"</v>
          </cell>
          <cell r="C57">
            <v>3.5</v>
          </cell>
          <cell r="D57" t="str">
            <v>5S</v>
          </cell>
          <cell r="E57">
            <v>8.3000000000000004E-2</v>
          </cell>
          <cell r="F57">
            <v>7.2625000000000009E-2</v>
          </cell>
          <cell r="G57">
            <v>3.3340000000000001</v>
          </cell>
          <cell r="H57">
            <v>0.89099023407725497</v>
          </cell>
          <cell r="I57">
            <v>1.3011551381115756</v>
          </cell>
          <cell r="J57">
            <v>0.74351722177804314</v>
          </cell>
          <cell r="K57">
            <v>1.2084482818888029</v>
          </cell>
          <cell r="L57">
            <v>3.0361749619923657</v>
          </cell>
          <cell r="M57">
            <v>3.7897037915758256</v>
          </cell>
          <cell r="N57">
            <v>6.8258787535681913</v>
          </cell>
        </row>
        <row r="58">
          <cell r="B58" t="str">
            <v>3"</v>
          </cell>
          <cell r="C58">
            <v>3.5</v>
          </cell>
          <cell r="D58" t="str">
            <v>10S</v>
          </cell>
          <cell r="E58">
            <v>0.12</v>
          </cell>
          <cell r="F58">
            <v>0.105</v>
          </cell>
          <cell r="G58">
            <v>3.26</v>
          </cell>
          <cell r="H58">
            <v>1.2742299802960206</v>
          </cell>
          <cell r="I58">
            <v>1.8219577373262654</v>
          </cell>
          <cell r="J58">
            <v>1.0411187070435803</v>
          </cell>
          <cell r="K58">
            <v>1.1957633545145965</v>
          </cell>
          <cell r="L58">
            <v>4.3421184812440421</v>
          </cell>
          <cell r="M58">
            <v>3.62334155982402</v>
          </cell>
          <cell r="N58">
            <v>7.965460041068062</v>
          </cell>
        </row>
        <row r="59">
          <cell r="B59" t="str">
            <v>3"</v>
          </cell>
          <cell r="C59">
            <v>3.5</v>
          </cell>
          <cell r="D59" t="str">
            <v>Std    40   40S</v>
          </cell>
          <cell r="E59">
            <v>0.216</v>
          </cell>
          <cell r="F59">
            <v>0.189</v>
          </cell>
          <cell r="G59">
            <v>3.0680000000000001</v>
          </cell>
          <cell r="H59">
            <v>2.2284698992679974</v>
          </cell>
          <cell r="I59">
            <v>3.0171565951975317</v>
          </cell>
          <cell r="J59">
            <v>1.7240894829700182</v>
          </cell>
          <cell r="K59">
            <v>1.1635781022346545</v>
          </cell>
          <cell r="L59">
            <v>7.5938256705117633</v>
          </cell>
          <cell r="M59">
            <v>3.2091113446306796</v>
          </cell>
          <cell r="N59">
            <v>10.802937015142444</v>
          </cell>
        </row>
        <row r="60">
          <cell r="B60" t="str">
            <v>3"</v>
          </cell>
          <cell r="C60">
            <v>3.5</v>
          </cell>
          <cell r="D60" t="str">
            <v>XS     80   80S</v>
          </cell>
          <cell r="E60">
            <v>0.3</v>
          </cell>
          <cell r="F60">
            <v>0.26250000000000001</v>
          </cell>
          <cell r="G60">
            <v>2.9</v>
          </cell>
          <cell r="H60">
            <v>3.0159289474462012</v>
          </cell>
          <cell r="I60">
            <v>3.8943182533899074</v>
          </cell>
          <cell r="J60">
            <v>2.2253247162228043</v>
          </cell>
          <cell r="K60">
            <v>1.1363318177363511</v>
          </cell>
          <cell r="L60">
            <v>10.277203505903053</v>
          </cell>
          <cell r="M60">
            <v>2.8672797732432547</v>
          </cell>
          <cell r="N60">
            <v>13.144483279146307</v>
          </cell>
        </row>
        <row r="61">
          <cell r="B61" t="str">
            <v>3"</v>
          </cell>
          <cell r="C61">
            <v>3.5</v>
          </cell>
          <cell r="D61">
            <v>160</v>
          </cell>
          <cell r="E61">
            <v>0.438</v>
          </cell>
          <cell r="F61">
            <v>0.38324999999999998</v>
          </cell>
          <cell r="G61">
            <v>2.6240000000000001</v>
          </cell>
          <cell r="H61">
            <v>4.2133658369178724</v>
          </cell>
          <cell r="I61">
            <v>5.039021219686135</v>
          </cell>
          <cell r="J61">
            <v>2.8794406969635058</v>
          </cell>
          <cell r="K61">
            <v>1.0936000182882222</v>
          </cell>
          <cell r="L61">
            <v>14.357638692878036</v>
          </cell>
          <cell r="M61">
            <v>2.3474791124821106</v>
          </cell>
          <cell r="N61">
            <v>16.705117805360146</v>
          </cell>
        </row>
        <row r="62">
          <cell r="B62" t="str">
            <v>3"</v>
          </cell>
          <cell r="C62">
            <v>3.5</v>
          </cell>
          <cell r="D62" t="str">
            <v>XXS</v>
          </cell>
          <cell r="E62">
            <v>0.6</v>
          </cell>
          <cell r="F62">
            <v>0.52500000000000002</v>
          </cell>
          <cell r="G62">
            <v>2.2999999999999998</v>
          </cell>
          <cell r="H62">
            <v>5.4663712172462411</v>
          </cell>
          <cell r="I62">
            <v>5.9925094469061913</v>
          </cell>
          <cell r="J62">
            <v>3.4242911125178237</v>
          </cell>
          <cell r="K62">
            <v>1.0470195795685961</v>
          </cell>
          <cell r="L62">
            <v>18.627431354449286</v>
          </cell>
          <cell r="M62">
            <v>1.8035564804348172</v>
          </cell>
          <cell r="N62">
            <v>20.430987834884103</v>
          </cell>
        </row>
        <row r="63">
          <cell r="B63" t="str">
            <v>3 1/2"</v>
          </cell>
          <cell r="C63">
            <v>4</v>
          </cell>
          <cell r="D63" t="str">
            <v>5S</v>
          </cell>
          <cell r="E63">
            <v>8.3000000000000004E-2</v>
          </cell>
          <cell r="F63">
            <v>7.2625000000000009E-2</v>
          </cell>
          <cell r="G63">
            <v>3.8340000000000001</v>
          </cell>
          <cell r="H63">
            <v>1.0213663292012303</v>
          </cell>
          <cell r="I63">
            <v>1.959718301239225</v>
          </cell>
          <cell r="J63">
            <v>0.97985915061961248</v>
          </cell>
          <cell r="K63">
            <v>1.3851795010033896</v>
          </cell>
          <cell r="L63">
            <v>3.4804499052162963</v>
          </cell>
          <cell r="M63">
            <v>5.0116218304942368</v>
          </cell>
          <cell r="N63">
            <v>8.4920717357105335</v>
          </cell>
        </row>
        <row r="64">
          <cell r="B64" t="str">
            <v>3 1/2"</v>
          </cell>
          <cell r="C64">
            <v>4</v>
          </cell>
          <cell r="D64" t="str">
            <v>10S</v>
          </cell>
          <cell r="E64">
            <v>0.12</v>
          </cell>
          <cell r="F64">
            <v>0.105</v>
          </cell>
          <cell r="G64">
            <v>3.76</v>
          </cell>
          <cell r="H64">
            <v>1.4627255395114085</v>
          </cell>
          <cell r="I64">
            <v>2.7551898262236882</v>
          </cell>
          <cell r="J64">
            <v>1.3775949131118441</v>
          </cell>
          <cell r="K64">
            <v>1.3724430771438207</v>
          </cell>
          <cell r="L64">
            <v>4.9844437003629842</v>
          </cell>
          <cell r="M64">
            <v>4.8200302642335124</v>
          </cell>
          <cell r="N64">
            <v>9.8044739645964967</v>
          </cell>
        </row>
        <row r="65">
          <cell r="B65" t="str">
            <v>3 1/2"</v>
          </cell>
          <cell r="C65">
            <v>4</v>
          </cell>
          <cell r="D65" t="str">
            <v>Std    40   40S</v>
          </cell>
          <cell r="E65">
            <v>0.22600000000000001</v>
          </cell>
          <cell r="F65">
            <v>0.19775000000000001</v>
          </cell>
          <cell r="G65">
            <v>3.548</v>
          </cell>
          <cell r="H65">
            <v>2.6795397724704202</v>
          </cell>
          <cell r="I65">
            <v>4.7877185997172003</v>
          </cell>
          <cell r="J65">
            <v>2.3938592998586001</v>
          </cell>
          <cell r="K65">
            <v>1.3367007892568927</v>
          </cell>
          <cell r="L65">
            <v>9.1309099198633898</v>
          </cell>
          <cell r="M65">
            <v>4.2918180069723135</v>
          </cell>
          <cell r="N65">
            <v>13.422727926835703</v>
          </cell>
        </row>
        <row r="66">
          <cell r="B66" t="str">
            <v>3 1/2"</v>
          </cell>
          <cell r="C66">
            <v>4</v>
          </cell>
          <cell r="D66" t="str">
            <v>XS     80   80S</v>
          </cell>
          <cell r="E66">
            <v>0.318</v>
          </cell>
          <cell r="F66">
            <v>0.27825</v>
          </cell>
          <cell r="G66">
            <v>3.3639999999999999</v>
          </cell>
          <cell r="H66">
            <v>3.6784154398646032</v>
          </cell>
          <cell r="I66">
            <v>6.28008879058748</v>
          </cell>
          <cell r="J66">
            <v>3.14004439529374</v>
          </cell>
          <cell r="K66">
            <v>1.3066296338289591</v>
          </cell>
          <cell r="L66">
            <v>12.534719721018485</v>
          </cell>
          <cell r="M66">
            <v>3.8582116628761236</v>
          </cell>
          <cell r="N66">
            <v>16.392931383894609</v>
          </cell>
        </row>
        <row r="67">
          <cell r="B67" t="str">
            <v>3 1/2"</v>
          </cell>
          <cell r="C67">
            <v>4</v>
          </cell>
          <cell r="D67" t="str">
            <v>XXS</v>
          </cell>
          <cell r="E67">
            <v>0.63600000000000001</v>
          </cell>
          <cell r="F67">
            <v>0.55649999999999999</v>
          </cell>
          <cell r="G67">
            <v>2.7279999999999998</v>
          </cell>
          <cell r="H67">
            <v>6.7214500487259787</v>
          </cell>
          <cell r="I67">
            <v>9.847757781189598</v>
          </cell>
          <cell r="J67">
            <v>4.923878890594799</v>
          </cell>
          <cell r="K67">
            <v>1.2104230665350026</v>
          </cell>
          <cell r="L67">
            <v>22.904289593430846</v>
          </cell>
          <cell r="M67">
            <v>2.5372473479191346</v>
          </cell>
          <cell r="N67">
            <v>25.44153694134998</v>
          </cell>
        </row>
        <row r="68">
          <cell r="B68" t="str">
            <v>4"</v>
          </cell>
          <cell r="C68">
            <v>4.5</v>
          </cell>
          <cell r="D68" t="str">
            <v>5S</v>
          </cell>
          <cell r="E68">
            <v>8.3000000000000004E-2</v>
          </cell>
          <cell r="F68">
            <v>7.2625000000000009E-2</v>
          </cell>
          <cell r="G68">
            <v>4.3339999999999996</v>
          </cell>
          <cell r="H68">
            <v>1.1517424243252099</v>
          </cell>
          <cell r="I68">
            <v>2.8097876510921136</v>
          </cell>
          <cell r="J68">
            <v>1.2487945115964949</v>
          </cell>
          <cell r="K68">
            <v>1.5619210127275958</v>
          </cell>
          <cell r="L68">
            <v>3.9247248484402411</v>
          </cell>
          <cell r="M68">
            <v>6.4040083458242529</v>
          </cell>
          <cell r="N68">
            <v>10.328733194264494</v>
          </cell>
        </row>
        <row r="69">
          <cell r="B69" t="str">
            <v>4"</v>
          </cell>
          <cell r="C69">
            <v>4.5</v>
          </cell>
          <cell r="D69" t="str">
            <v>10S</v>
          </cell>
          <cell r="E69">
            <v>0.12</v>
          </cell>
          <cell r="F69">
            <v>0.105</v>
          </cell>
          <cell r="G69">
            <v>4.26</v>
          </cell>
          <cell r="H69">
            <v>1.6512210987267977</v>
          </cell>
          <cell r="I69">
            <v>3.9626829537795047</v>
          </cell>
          <cell r="J69">
            <v>1.761192423902002</v>
          </cell>
          <cell r="K69">
            <v>1.5491449254346734</v>
          </cell>
          <cell r="L69">
            <v>5.6267689194819299</v>
          </cell>
          <cell r="M69">
            <v>6.1871874450546116</v>
          </cell>
          <cell r="N69">
            <v>11.813956364536541</v>
          </cell>
        </row>
        <row r="70">
          <cell r="B70" t="str">
            <v>4"</v>
          </cell>
          <cell r="C70">
            <v>4.5</v>
          </cell>
          <cell r="D70" t="str">
            <v>Std    40   40S</v>
          </cell>
          <cell r="E70">
            <v>0.23699999999999999</v>
          </cell>
          <cell r="F70">
            <v>0.20737499999999998</v>
          </cell>
          <cell r="G70">
            <v>4.0259999999999998</v>
          </cell>
          <cell r="H70">
            <v>3.1740484472940316</v>
          </cell>
          <cell r="I70">
            <v>7.232600246762261</v>
          </cell>
          <cell r="J70">
            <v>3.2144889985610048</v>
          </cell>
          <cell r="K70">
            <v>1.5095255049186815</v>
          </cell>
          <cell r="L70">
            <v>10.816018015960985</v>
          </cell>
          <cell r="M70">
            <v>5.5261366047388076</v>
          </cell>
          <cell r="N70">
            <v>16.342154620699795</v>
          </cell>
        </row>
        <row r="71">
          <cell r="B71" t="str">
            <v>4"</v>
          </cell>
          <cell r="C71">
            <v>4.5</v>
          </cell>
          <cell r="D71" t="str">
            <v>XS     80   80S</v>
          </cell>
          <cell r="E71">
            <v>0.33700000000000002</v>
          </cell>
          <cell r="F71">
            <v>0.294875</v>
          </cell>
          <cell r="G71">
            <v>3.8260000000000001</v>
          </cell>
          <cell r="H71">
            <v>4.4074377230933814</v>
          </cell>
          <cell r="I71">
            <v>9.6104939835058403</v>
          </cell>
          <cell r="J71">
            <v>4.2713306593359288</v>
          </cell>
          <cell r="K71">
            <v>1.4766574585867909</v>
          </cell>
          <cell r="L71">
            <v>15.018966033062577</v>
          </cell>
          <cell r="M71">
            <v>4.9907292140252295</v>
          </cell>
          <cell r="N71">
            <v>20.009695247087805</v>
          </cell>
        </row>
        <row r="72">
          <cell r="B72" t="str">
            <v>4"</v>
          </cell>
          <cell r="C72">
            <v>4.5</v>
          </cell>
          <cell r="D72" t="str">
            <v>120</v>
          </cell>
          <cell r="E72">
            <v>0.438</v>
          </cell>
          <cell r="F72">
            <v>0.38324999999999998</v>
          </cell>
          <cell r="G72">
            <v>3.6240000000000001</v>
          </cell>
          <cell r="H72">
            <v>5.5893834191902014</v>
          </cell>
          <cell r="I72">
            <v>11.662030518187008</v>
          </cell>
          <cell r="J72">
            <v>5.1831246747497808</v>
          </cell>
          <cell r="K72">
            <v>1.4444587221516578</v>
          </cell>
          <cell r="L72">
            <v>19.046612792446304</v>
          </cell>
          <cell r="M72">
            <v>4.4776531937215696</v>
          </cell>
          <cell r="N72">
            <v>23.524265986167872</v>
          </cell>
        </row>
        <row r="73">
          <cell r="B73" t="str">
            <v>4"</v>
          </cell>
          <cell r="C73">
            <v>4.5</v>
          </cell>
          <cell r="D73">
            <v>160</v>
          </cell>
          <cell r="E73">
            <v>0.53100000000000003</v>
          </cell>
          <cell r="F73">
            <v>0.46462500000000001</v>
          </cell>
          <cell r="G73">
            <v>3.4379999999999997</v>
          </cell>
          <cell r="H73">
            <v>6.6210290395539806</v>
          </cell>
          <cell r="I73">
            <v>13.270960526122876</v>
          </cell>
          <cell r="J73">
            <v>5.8982046782768336</v>
          </cell>
          <cell r="K73">
            <v>1.4157560700911722</v>
          </cell>
          <cell r="L73">
            <v>22.562090832945231</v>
          </cell>
          <cell r="M73">
            <v>4.0298215962057826</v>
          </cell>
          <cell r="N73">
            <v>26.591912429151012</v>
          </cell>
        </row>
        <row r="74">
          <cell r="B74" t="str">
            <v>4"</v>
          </cell>
          <cell r="C74">
            <v>4.5</v>
          </cell>
          <cell r="D74" t="str">
            <v>XXS</v>
          </cell>
          <cell r="E74">
            <v>0.67400000000000004</v>
          </cell>
          <cell r="F74">
            <v>0.58975</v>
          </cell>
          <cell r="G74">
            <v>3.1520000000000001</v>
          </cell>
          <cell r="H74">
            <v>8.1013003740356844</v>
          </cell>
          <cell r="I74">
            <v>15.283662145344129</v>
          </cell>
          <cell r="J74">
            <v>6.7927387312640573</v>
          </cell>
          <cell r="K74">
            <v>1.3735242990205889</v>
          </cell>
          <cell r="L74">
            <v>27.606324305787854</v>
          </cell>
          <cell r="M74">
            <v>3.3872440837417543</v>
          </cell>
          <cell r="N74">
            <v>30.99356838952961</v>
          </cell>
        </row>
        <row r="75">
          <cell r="B75" t="str">
            <v>5"</v>
          </cell>
          <cell r="C75">
            <v>5.5629999999999997</v>
          </cell>
          <cell r="D75" t="str">
            <v>5S</v>
          </cell>
          <cell r="E75">
            <v>0.109</v>
          </cell>
          <cell r="F75">
            <v>9.5375000000000001E-2</v>
          </cell>
          <cell r="G75">
            <v>5.3449999999999998</v>
          </cell>
          <cell r="H75">
            <v>1.8676328502619812</v>
          </cell>
          <cell r="I75">
            <v>6.9471265943996876</v>
          </cell>
          <cell r="J75">
            <v>2.4976187648390034</v>
          </cell>
          <cell r="K75">
            <v>1.9286652444112744</v>
          </cell>
          <cell r="L75">
            <v>6.3642225035523756</v>
          </cell>
          <cell r="M75">
            <v>9.7402363286303064</v>
          </cell>
          <cell r="N75">
            <v>16.104458832182683</v>
          </cell>
        </row>
        <row r="76">
          <cell r="B76" t="str">
            <v>5"</v>
          </cell>
          <cell r="C76">
            <v>5.5629999999999997</v>
          </cell>
          <cell r="D76" t="str">
            <v>10S</v>
          </cell>
          <cell r="E76">
            <v>0.13400000000000001</v>
          </cell>
          <cell r="F76">
            <v>0.11725000000000001</v>
          </cell>
          <cell r="G76">
            <v>5.2949999999999999</v>
          </cell>
          <cell r="H76">
            <v>2.2854646731894208</v>
          </cell>
          <cell r="I76">
            <v>8.4253646606635506</v>
          </cell>
          <cell r="J76">
            <v>3.0290723209288339</v>
          </cell>
          <cell r="K76">
            <v>1.920025943835135</v>
          </cell>
          <cell r="L76">
            <v>7.7880434059326848</v>
          </cell>
          <cell r="M76">
            <v>9.5588578697283548</v>
          </cell>
          <cell r="N76">
            <v>17.34690127566104</v>
          </cell>
        </row>
        <row r="77">
          <cell r="B77" t="str">
            <v>5"</v>
          </cell>
          <cell r="C77">
            <v>5.5629999999999997</v>
          </cell>
          <cell r="D77" t="str">
            <v>Std    40   40S</v>
          </cell>
          <cell r="E77">
            <v>0.25800000000000001</v>
          </cell>
          <cell r="F77">
            <v>0.22575000000000001</v>
          </cell>
          <cell r="G77">
            <v>5.0469999999999997</v>
          </cell>
          <cell r="H77">
            <v>4.2998664490418141</v>
          </cell>
          <cell r="I77">
            <v>15.162183160294875</v>
          </cell>
          <cell r="J77">
            <v>5.4510814885115497</v>
          </cell>
          <cell r="K77">
            <v>1.8778175164269821</v>
          </cell>
          <cell r="L77">
            <v>14.65240173593172</v>
          </cell>
          <cell r="M77">
            <v>8.6844173181361199</v>
          </cell>
          <cell r="N77">
            <v>23.336819054067838</v>
          </cell>
        </row>
        <row r="78">
          <cell r="B78" t="str">
            <v>5"</v>
          </cell>
          <cell r="C78">
            <v>5.5629999999999997</v>
          </cell>
          <cell r="D78" t="str">
            <v>XS     80   80S</v>
          </cell>
          <cell r="E78">
            <v>0.375</v>
          </cell>
          <cell r="F78">
            <v>0.328125</v>
          </cell>
          <cell r="G78">
            <v>4.8129999999999997</v>
          </cell>
          <cell r="H78">
            <v>6.1119685075589425</v>
          </cell>
          <cell r="I78">
            <v>20.670653808686378</v>
          </cell>
          <cell r="J78">
            <v>7.4314771916902318</v>
          </cell>
          <cell r="K78">
            <v>1.8390204253895606</v>
          </cell>
          <cell r="L78">
            <v>20.827395229931653</v>
          </cell>
          <cell r="M78">
            <v>7.8977939431042836</v>
          </cell>
          <cell r="N78">
            <v>28.725189173035936</v>
          </cell>
        </row>
        <row r="79">
          <cell r="B79" t="str">
            <v>5"</v>
          </cell>
          <cell r="C79">
            <v>5.5629999999999997</v>
          </cell>
          <cell r="D79" t="str">
            <v>120</v>
          </cell>
          <cell r="E79">
            <v>0.5</v>
          </cell>
          <cell r="F79">
            <v>0.4375</v>
          </cell>
          <cell r="G79">
            <v>4.5629999999999997</v>
          </cell>
          <cell r="H79">
            <v>7.9529418025625596</v>
          </cell>
          <cell r="I79">
            <v>25.73171238454168</v>
          </cell>
          <cell r="J79">
            <v>9.2510200915123786</v>
          </cell>
          <cell r="K79">
            <v>1.7987484885330691</v>
          </cell>
          <cell r="L79">
            <v>27.10077153665997</v>
          </cell>
          <cell r="M79">
            <v>7.098637725686662</v>
          </cell>
          <cell r="N79">
            <v>34.199409262346634</v>
          </cell>
        </row>
        <row r="80">
          <cell r="B80" t="str">
            <v>5"</v>
          </cell>
          <cell r="C80">
            <v>5.5629999999999997</v>
          </cell>
          <cell r="D80">
            <v>160</v>
          </cell>
          <cell r="E80">
            <v>0.625</v>
          </cell>
          <cell r="F80">
            <v>0.546875</v>
          </cell>
          <cell r="G80">
            <v>4.3129999999999997</v>
          </cell>
          <cell r="H80">
            <v>9.6957403271414986</v>
          </cell>
          <cell r="I80">
            <v>30.025852270852106</v>
          </cell>
          <cell r="J80">
            <v>10.794841729589109</v>
          </cell>
          <cell r="K80">
            <v>1.7597751631955711</v>
          </cell>
          <cell r="L80">
            <v>33.03960345843052</v>
          </cell>
          <cell r="M80">
            <v>6.3420986273719429</v>
          </cell>
          <cell r="N80">
            <v>39.381702085802459</v>
          </cell>
        </row>
        <row r="81">
          <cell r="B81" t="str">
            <v>5"</v>
          </cell>
          <cell r="C81">
            <v>5.5629999999999997</v>
          </cell>
          <cell r="D81" t="str">
            <v>XXS</v>
          </cell>
          <cell r="E81">
            <v>0.75</v>
          </cell>
          <cell r="F81">
            <v>0.65625</v>
          </cell>
          <cell r="G81">
            <v>4.0629999999999997</v>
          </cell>
          <cell r="H81">
            <v>11.340364081295753</v>
          </cell>
          <cell r="I81">
            <v>33.6347671484573</v>
          </cell>
          <cell r="J81">
            <v>12.092312474728493</v>
          </cell>
          <cell r="K81">
            <v>1.7221886148154619</v>
          </cell>
          <cell r="L81">
            <v>38.643890995243268</v>
          </cell>
          <cell r="M81">
            <v>5.6281766481601281</v>
          </cell>
          <cell r="N81">
            <v>44.272067643403396</v>
          </cell>
        </row>
        <row r="82">
          <cell r="B82" t="str">
            <v>6"</v>
          </cell>
          <cell r="C82">
            <v>6.625</v>
          </cell>
          <cell r="D82" t="str">
            <v>5S</v>
          </cell>
          <cell r="E82">
            <v>0.109</v>
          </cell>
          <cell r="F82">
            <v>9.5375000000000001E-2</v>
          </cell>
          <cell r="G82">
            <v>6.407</v>
          </cell>
          <cell r="H82">
            <v>2.2312973326562271</v>
          </cell>
          <cell r="I82">
            <v>11.845437925705564</v>
          </cell>
          <cell r="J82">
            <v>3.5759812605903591</v>
          </cell>
          <cell r="K82">
            <v>2.3040761977417321</v>
          </cell>
          <cell r="L82">
            <v>7.6034605487985436</v>
          </cell>
          <cell r="M82">
            <v>13.995342244522618</v>
          </cell>
          <cell r="N82">
            <v>21.598802793321163</v>
          </cell>
        </row>
        <row r="83">
          <cell r="B83" t="str">
            <v>6"</v>
          </cell>
          <cell r="C83">
            <v>6.625</v>
          </cell>
          <cell r="D83" t="str">
            <v>10S</v>
          </cell>
          <cell r="E83">
            <v>0.13400000000000001</v>
          </cell>
          <cell r="F83">
            <v>0.11725000000000001</v>
          </cell>
          <cell r="G83">
            <v>6.3570000000000002</v>
          </cell>
          <cell r="H83">
            <v>2.732538440536477</v>
          </cell>
          <cell r="I83">
            <v>14.397416113871918</v>
          </cell>
          <cell r="J83">
            <v>4.3463897702254846</v>
          </cell>
          <cell r="K83">
            <v>2.2954040221712604</v>
          </cell>
          <cell r="L83">
            <v>9.3115103606389873</v>
          </cell>
          <cell r="M83">
            <v>13.777756281230841</v>
          </cell>
          <cell r="N83">
            <v>23.089266641869827</v>
          </cell>
        </row>
        <row r="84">
          <cell r="B84" t="str">
            <v>6"</v>
          </cell>
          <cell r="C84">
            <v>6.625</v>
          </cell>
          <cell r="D84" t="str">
            <v>Std    40   40S</v>
          </cell>
          <cell r="E84">
            <v>0.28000000000000003</v>
          </cell>
          <cell r="F84">
            <v>0.24500000000000002</v>
          </cell>
          <cell r="G84">
            <v>6.0649999999999995</v>
          </cell>
          <cell r="H84">
            <v>5.5813535083676324</v>
          </cell>
          <cell r="I84">
            <v>28.142178567783283</v>
          </cell>
          <cell r="J84">
            <v>8.4957520204628771</v>
          </cell>
          <cell r="K84">
            <v>2.2454794866575827</v>
          </cell>
          <cell r="L84">
            <v>19.019249738111856</v>
          </cell>
          <cell r="M84">
            <v>12.541101583463595</v>
          </cell>
          <cell r="N84">
            <v>31.560351321575453</v>
          </cell>
        </row>
        <row r="85">
          <cell r="B85" t="str">
            <v>6"</v>
          </cell>
          <cell r="C85">
            <v>6.625</v>
          </cell>
          <cell r="D85" t="str">
            <v>XS     80   80S</v>
          </cell>
          <cell r="E85">
            <v>0.432</v>
          </cell>
          <cell r="F85">
            <v>0.378</v>
          </cell>
          <cell r="G85">
            <v>5.7610000000000001</v>
          </cell>
          <cell r="H85">
            <v>8.4049415871904465</v>
          </cell>
          <cell r="I85">
            <v>40.490672667842283</v>
          </cell>
          <cell r="J85">
            <v>12.223599295952388</v>
          </cell>
          <cell r="K85">
            <v>2.1948767903916613</v>
          </cell>
          <cell r="L85">
            <v>28.641024590425925</v>
          </cell>
          <cell r="M85">
            <v>11.315397780621041</v>
          </cell>
          <cell r="N85">
            <v>39.956422371046969</v>
          </cell>
        </row>
        <row r="86">
          <cell r="B86" t="str">
            <v>6"</v>
          </cell>
          <cell r="C86">
            <v>6.625</v>
          </cell>
          <cell r="D86" t="str">
            <v>120</v>
          </cell>
          <cell r="E86">
            <v>0.56200000000000006</v>
          </cell>
          <cell r="F86">
            <v>0.49175000000000002</v>
          </cell>
          <cell r="G86">
            <v>5.5009999999999994</v>
          </cell>
          <cell r="H86">
            <v>10.704681657397789</v>
          </cell>
          <cell r="I86">
            <v>49.610596919276304</v>
          </cell>
          <cell r="J86">
            <v>14.976783975630582</v>
          </cell>
          <cell r="K86">
            <v>2.152783459849132</v>
          </cell>
          <cell r="L86">
            <v>36.477713426286577</v>
          </cell>
          <cell r="M86">
            <v>10.317093470320321</v>
          </cell>
          <cell r="N86">
            <v>46.7948068966069</v>
          </cell>
        </row>
        <row r="87">
          <cell r="B87" t="str">
            <v>6"</v>
          </cell>
          <cell r="C87">
            <v>6.625</v>
          </cell>
          <cell r="D87">
            <v>160</v>
          </cell>
          <cell r="E87">
            <v>0.71799999999999997</v>
          </cell>
          <cell r="F87">
            <v>0.62824999999999998</v>
          </cell>
          <cell r="G87">
            <v>5.1890000000000001</v>
          </cell>
          <cell r="H87">
            <v>13.324204443814024</v>
          </cell>
          <cell r="I87">
            <v>58.973217004241967</v>
          </cell>
          <cell r="J87">
            <v>17.803235322035309</v>
          </cell>
          <cell r="K87">
            <v>2.1038112142015022</v>
          </cell>
          <cell r="L87">
            <v>45.404106996382481</v>
          </cell>
          <cell r="M87">
            <v>9.1799732703081034</v>
          </cell>
          <cell r="N87">
            <v>54.584080266690584</v>
          </cell>
        </row>
        <row r="88">
          <cell r="B88" t="str">
            <v>6"</v>
          </cell>
          <cell r="C88">
            <v>6.625</v>
          </cell>
          <cell r="D88" t="str">
            <v>XXS</v>
          </cell>
          <cell r="E88">
            <v>0.86399999999999999</v>
          </cell>
          <cell r="F88">
            <v>0.75600000000000001</v>
          </cell>
          <cell r="G88">
            <v>4.8970000000000002</v>
          </cell>
          <cell r="H88">
            <v>15.637289999613809</v>
          </cell>
          <cell r="I88">
            <v>66.332635543103052</v>
          </cell>
          <cell r="J88">
            <v>20.024946579049978</v>
          </cell>
          <cell r="K88">
            <v>2.0595999915032044</v>
          </cell>
          <cell r="L88">
            <v>53.286272457756738</v>
          </cell>
          <cell r="M88">
            <v>8.1758757593050131</v>
          </cell>
          <cell r="N88">
            <v>61.462148217061753</v>
          </cell>
        </row>
        <row r="89">
          <cell r="B89" t="str">
            <v>8"</v>
          </cell>
          <cell r="C89">
            <v>8.625</v>
          </cell>
          <cell r="D89" t="str">
            <v>5S</v>
          </cell>
          <cell r="E89">
            <v>0.109</v>
          </cell>
          <cell r="F89">
            <v>9.5375000000000001E-2</v>
          </cell>
          <cell r="G89">
            <v>8.407</v>
          </cell>
          <cell r="H89">
            <v>2.916164531138802</v>
          </cell>
          <cell r="I89">
            <v>26.440184702020311</v>
          </cell>
          <cell r="J89">
            <v>6.1310573222076084</v>
          </cell>
          <cell r="K89">
            <v>3.011107292176749</v>
          </cell>
          <cell r="L89">
            <v>9.937242178264027</v>
          </cell>
          <cell r="M89">
            <v>24.096622282768887</v>
          </cell>
          <cell r="N89">
            <v>34.033864461032913</v>
          </cell>
        </row>
        <row r="90">
          <cell r="B90" t="str">
            <v>8"</v>
          </cell>
          <cell r="C90">
            <v>8.625</v>
          </cell>
          <cell r="D90" t="str">
            <v>10S</v>
          </cell>
          <cell r="E90">
            <v>0.14799999999999999</v>
          </cell>
          <cell r="F90">
            <v>0.1295</v>
          </cell>
          <cell r="G90">
            <v>8.3290000000000006</v>
          </cell>
          <cell r="H90">
            <v>3.9414295768231269</v>
          </cell>
          <cell r="I90">
            <v>35.414450756328733</v>
          </cell>
          <cell r="J90">
            <v>8.2120465521921702</v>
          </cell>
          <cell r="K90">
            <v>2.9975288363917363</v>
          </cell>
          <cell r="L90">
            <v>13.430977510095733</v>
          </cell>
          <cell r="M90">
            <v>23.651560457057844</v>
          </cell>
          <cell r="N90">
            <v>37.082537967153577</v>
          </cell>
        </row>
        <row r="91">
          <cell r="B91" t="str">
            <v>8"</v>
          </cell>
          <cell r="C91">
            <v>8.625</v>
          </cell>
          <cell r="D91" t="str">
            <v>20</v>
          </cell>
          <cell r="E91">
            <v>0.25</v>
          </cell>
          <cell r="F91">
            <v>0.21875</v>
          </cell>
          <cell r="G91">
            <v>8.125</v>
          </cell>
          <cell r="H91">
            <v>6.5777096184536292</v>
          </cell>
          <cell r="I91">
            <v>57.721971319750303</v>
          </cell>
          <cell r="J91">
            <v>13.384804943710215</v>
          </cell>
          <cell r="K91">
            <v>2.9623285815385167</v>
          </cell>
          <cell r="L91">
            <v>22.414473792171371</v>
          </cell>
          <cell r="M91">
            <v>22.507166026220183</v>
          </cell>
          <cell r="N91">
            <v>44.921639818391554</v>
          </cell>
        </row>
        <row r="92">
          <cell r="B92" t="str">
            <v>8"</v>
          </cell>
          <cell r="C92">
            <v>8.625</v>
          </cell>
          <cell r="D92" t="str">
            <v>30</v>
          </cell>
          <cell r="E92">
            <v>0.27700000000000002</v>
          </cell>
          <cell r="F92">
            <v>0.24237500000000001</v>
          </cell>
          <cell r="G92">
            <v>8.0709999999999997</v>
          </cell>
          <cell r="H92">
            <v>7.2646062857904221</v>
          </cell>
          <cell r="I92">
            <v>63.352663618150601</v>
          </cell>
          <cell r="J92">
            <v>14.690472723049414</v>
          </cell>
          <cell r="K92">
            <v>2.9530880659066026</v>
          </cell>
          <cell r="L92">
            <v>24.7551711231627</v>
          </cell>
          <cell r="M92">
            <v>22.208988022272241</v>
          </cell>
          <cell r="N92">
            <v>46.964159145434941</v>
          </cell>
        </row>
        <row r="93">
          <cell r="B93" t="str">
            <v>8"</v>
          </cell>
          <cell r="C93">
            <v>8.625</v>
          </cell>
          <cell r="D93" t="str">
            <v>Std    40   40S</v>
          </cell>
          <cell r="E93">
            <v>0.32200000000000001</v>
          </cell>
          <cell r="F93">
            <v>0.28175</v>
          </cell>
          <cell r="G93">
            <v>7.9809999999999999</v>
          </cell>
          <cell r="H93">
            <v>8.3992553044874523</v>
          </cell>
          <cell r="I93">
            <v>72.489240602574029</v>
          </cell>
          <cell r="J93">
            <v>16.809099270162093</v>
          </cell>
          <cell r="K93">
            <v>2.9377604778129887</v>
          </cell>
          <cell r="L93">
            <v>28.62164777964918</v>
          </cell>
          <cell r="M93">
            <v>21.716443225267597</v>
          </cell>
          <cell r="N93">
            <v>50.338091004916777</v>
          </cell>
        </row>
        <row r="94">
          <cell r="B94" t="str">
            <v>8"</v>
          </cell>
          <cell r="C94">
            <v>8.625</v>
          </cell>
          <cell r="D94" t="str">
            <v>60</v>
          </cell>
          <cell r="E94">
            <v>0.40600000000000003</v>
          </cell>
          <cell r="F94">
            <v>0.35525000000000001</v>
          </cell>
          <cell r="G94">
            <v>7.8129999999999997</v>
          </cell>
          <cell r="H94">
            <v>10.483224508060937</v>
          </cell>
          <cell r="I94">
            <v>88.736298239723411</v>
          </cell>
          <cell r="J94">
            <v>20.576532925153256</v>
          </cell>
          <cell r="K94">
            <v>2.9093984988309867</v>
          </cell>
          <cell r="L94">
            <v>35.723066937184377</v>
          </cell>
          <cell r="M94">
            <v>20.811803842142094</v>
          </cell>
          <cell r="N94">
            <v>56.534870779326468</v>
          </cell>
        </row>
        <row r="95">
          <cell r="B95" t="str">
            <v>8"</v>
          </cell>
          <cell r="C95">
            <v>8.625</v>
          </cell>
          <cell r="D95" t="str">
            <v>XS     80   80S</v>
          </cell>
          <cell r="E95">
            <v>0.5</v>
          </cell>
          <cell r="F95">
            <v>0.4375</v>
          </cell>
          <cell r="G95">
            <v>7.625</v>
          </cell>
          <cell r="H95">
            <v>12.762720155208534</v>
          </cell>
          <cell r="I95">
            <v>105.71620347312381</v>
          </cell>
          <cell r="J95">
            <v>24.513902254637404</v>
          </cell>
          <cell r="K95">
            <v>2.8780554416133128</v>
          </cell>
          <cell r="L95">
            <v>43.490770044511613</v>
          </cell>
          <cell r="M95">
            <v>19.822287522737348</v>
          </cell>
          <cell r="N95">
            <v>63.313057567248961</v>
          </cell>
        </row>
        <row r="96">
          <cell r="B96" t="str">
            <v>8"</v>
          </cell>
          <cell r="C96">
            <v>8.625</v>
          </cell>
          <cell r="D96" t="str">
            <v>100</v>
          </cell>
          <cell r="E96">
            <v>0.59299999999999997</v>
          </cell>
          <cell r="F96">
            <v>0.51887499999999998</v>
          </cell>
          <cell r="G96">
            <v>7.4390000000000001</v>
          </cell>
          <cell r="H96">
            <v>14.963330410824499</v>
          </cell>
          <cell r="I96">
            <v>121.32394176113586</v>
          </cell>
          <cell r="J96">
            <v>28.133087944611212</v>
          </cell>
          <cell r="K96">
            <v>2.8474697759590009</v>
          </cell>
          <cell r="L96">
            <v>50.989660047637607</v>
          </cell>
          <cell r="M96">
            <v>18.867014910874168</v>
          </cell>
          <cell r="N96">
            <v>69.856674958511775</v>
          </cell>
        </row>
        <row r="97">
          <cell r="B97" t="str">
            <v>8"</v>
          </cell>
          <cell r="C97">
            <v>8.625</v>
          </cell>
          <cell r="D97" t="str">
            <v>120</v>
          </cell>
          <cell r="E97">
            <v>0.71799999999999997</v>
          </cell>
          <cell r="F97">
            <v>0.62824999999999998</v>
          </cell>
          <cell r="G97">
            <v>7.1890000000000001</v>
          </cell>
          <cell r="H97">
            <v>17.835531494368965</v>
          </cell>
          <cell r="I97">
            <v>140.53545610324883</v>
          </cell>
          <cell r="J97">
            <v>32.587931850028717</v>
          </cell>
          <cell r="K97">
            <v>2.8070485612115799</v>
          </cell>
          <cell r="L97">
            <v>60.777090573962454</v>
          </cell>
          <cell r="M97">
            <v>17.620208474399661</v>
          </cell>
          <cell r="N97">
            <v>78.397299048362115</v>
          </cell>
        </row>
        <row r="98">
          <cell r="B98" t="str">
            <v>8"</v>
          </cell>
          <cell r="C98">
            <v>8.625</v>
          </cell>
          <cell r="D98" t="str">
            <v>140</v>
          </cell>
          <cell r="E98">
            <v>0.81200000000000006</v>
          </cell>
          <cell r="F98">
            <v>0.71050000000000002</v>
          </cell>
          <cell r="G98">
            <v>7.0009999999999994</v>
          </cell>
          <cell r="H98">
            <v>19.930753882827613</v>
          </cell>
          <cell r="I98">
            <v>153.72170180052433</v>
          </cell>
          <cell r="J98">
            <v>35.645612011715784</v>
          </cell>
          <cell r="K98">
            <v>2.777190869385826</v>
          </cell>
          <cell r="L98">
            <v>67.916856547079078</v>
          </cell>
          <cell r="M98">
            <v>16.710684146614103</v>
          </cell>
          <cell r="N98">
            <v>84.627540693693177</v>
          </cell>
        </row>
        <row r="99">
          <cell r="B99" t="str">
            <v>8"</v>
          </cell>
          <cell r="C99">
            <v>8.625</v>
          </cell>
          <cell r="D99" t="str">
            <v>XXS</v>
          </cell>
          <cell r="E99">
            <v>0.875</v>
          </cell>
          <cell r="F99">
            <v>0.765625</v>
          </cell>
          <cell r="G99">
            <v>6.875</v>
          </cell>
          <cell r="H99">
            <v>21.303925182155783</v>
          </cell>
          <cell r="I99">
            <v>161.98472799635249</v>
          </cell>
          <cell r="J99">
            <v>37.561676057125212</v>
          </cell>
          <cell r="K99">
            <v>2.7574473023069728</v>
          </cell>
          <cell r="L99">
            <v>72.596131535838623</v>
          </cell>
          <cell r="M99">
            <v>16.114598160784865</v>
          </cell>
          <cell r="N99">
            <v>88.710729696623488</v>
          </cell>
        </row>
        <row r="100">
          <cell r="B100" t="str">
            <v>8"</v>
          </cell>
          <cell r="C100">
            <v>8.625</v>
          </cell>
          <cell r="D100">
            <v>160</v>
          </cell>
          <cell r="E100">
            <v>0.90600000000000003</v>
          </cell>
          <cell r="F100">
            <v>0.79275000000000007</v>
          </cell>
          <cell r="G100">
            <v>6.8129999999999997</v>
          </cell>
          <cell r="H100">
            <v>21.970458045912014</v>
          </cell>
          <cell r="I100">
            <v>165.88738597528572</v>
          </cell>
          <cell r="J100">
            <v>38.46664022615321</v>
          </cell>
          <cell r="K100">
            <v>2.747812698311149</v>
          </cell>
          <cell r="L100">
            <v>74.867436332324488</v>
          </cell>
          <cell r="M100">
            <v>15.825259970149723</v>
          </cell>
          <cell r="N100">
            <v>90.692696302474218</v>
          </cell>
        </row>
        <row r="101">
          <cell r="B101" t="str">
            <v>10"</v>
          </cell>
          <cell r="C101">
            <v>10.75</v>
          </cell>
          <cell r="D101" t="str">
            <v>5S</v>
          </cell>
          <cell r="E101">
            <v>0.13400000000000001</v>
          </cell>
          <cell r="F101">
            <v>0.11725000000000001</v>
          </cell>
          <cell r="G101">
            <v>10.481999999999999</v>
          </cell>
          <cell r="H101">
            <v>4.4690537798082453</v>
          </cell>
          <cell r="I101">
            <v>62.967522018600363</v>
          </cell>
          <cell r="J101">
            <v>11.714887817414022</v>
          </cell>
          <cell r="K101">
            <v>3.7536217843570747</v>
          </cell>
          <cell r="L101">
            <v>15.228931441772266</v>
          </cell>
          <cell r="M101">
            <v>37.459535344165204</v>
          </cell>
          <cell r="N101">
            <v>52.688466785937472</v>
          </cell>
        </row>
        <row r="102">
          <cell r="B102" t="str">
            <v>10"</v>
          </cell>
          <cell r="C102">
            <v>10.75</v>
          </cell>
          <cell r="D102" t="str">
            <v>10S</v>
          </cell>
          <cell r="E102">
            <v>0.16500000000000001</v>
          </cell>
          <cell r="F102">
            <v>0.144375</v>
          </cell>
          <cell r="G102">
            <v>10.42</v>
          </cell>
          <cell r="H102">
            <v>5.4868701093109191</v>
          </cell>
          <cell r="I102">
            <v>76.863814421489309</v>
          </cell>
          <cell r="J102">
            <v>14.300244543532894</v>
          </cell>
          <cell r="K102">
            <v>3.7428172878194306</v>
          </cell>
          <cell r="L102">
            <v>18.697284222028486</v>
          </cell>
          <cell r="M102">
            <v>37.017706964514737</v>
          </cell>
          <cell r="N102">
            <v>55.714991186543223</v>
          </cell>
        </row>
        <row r="103">
          <cell r="B103" t="str">
            <v>10"</v>
          </cell>
          <cell r="C103">
            <v>10.75</v>
          </cell>
          <cell r="D103" t="str">
            <v>20</v>
          </cell>
          <cell r="E103">
            <v>0.25</v>
          </cell>
          <cell r="F103">
            <v>0.21875</v>
          </cell>
          <cell r="G103">
            <v>10.25</v>
          </cell>
          <cell r="H103">
            <v>8.2466807156732074</v>
          </cell>
          <cell r="I103">
            <v>113.71399580596258</v>
          </cell>
          <cell r="J103">
            <v>21.156092242969784</v>
          </cell>
          <cell r="K103">
            <v>3.7133626943782372</v>
          </cell>
          <cell r="L103">
            <v>28.101728336453665</v>
          </cell>
          <cell r="M103">
            <v>35.819688605989228</v>
          </cell>
          <cell r="N103">
            <v>63.921416942442889</v>
          </cell>
        </row>
        <row r="104">
          <cell r="B104" t="str">
            <v>10"</v>
          </cell>
          <cell r="C104">
            <v>10.75</v>
          </cell>
          <cell r="D104" t="str">
            <v>30</v>
          </cell>
          <cell r="E104">
            <v>0.307</v>
          </cell>
          <cell r="F104">
            <v>0.268625</v>
          </cell>
          <cell r="G104">
            <v>10.135999999999999</v>
          </cell>
          <cell r="H104">
            <v>10.071949189001543</v>
          </cell>
          <cell r="I104">
            <v>137.41978372627682</v>
          </cell>
          <cell r="J104">
            <v>25.566471390935224</v>
          </cell>
          <cell r="K104">
            <v>3.6937531387465512</v>
          </cell>
          <cell r="L104">
            <v>34.321588247009103</v>
          </cell>
          <cell r="M104">
            <v>35.02734976388026</v>
          </cell>
          <cell r="N104">
            <v>69.348938010889356</v>
          </cell>
        </row>
        <row r="105">
          <cell r="B105" t="str">
            <v>10"</v>
          </cell>
          <cell r="C105">
            <v>10.75</v>
          </cell>
          <cell r="D105" t="str">
            <v>Std    40   40S</v>
          </cell>
          <cell r="E105">
            <v>0.36499999999999999</v>
          </cell>
          <cell r="F105">
            <v>0.31937499999999996</v>
          </cell>
          <cell r="G105">
            <v>10.02</v>
          </cell>
          <cell r="H105">
            <v>11.908285493248458</v>
          </cell>
          <cell r="I105">
            <v>160.73424182186673</v>
          </cell>
          <cell r="J105">
            <v>29.904044990114741</v>
          </cell>
          <cell r="K105">
            <v>3.673919058716455</v>
          </cell>
          <cell r="L105">
            <v>40.579163353347077</v>
          </cell>
          <cell r="M105">
            <v>34.230206438232109</v>
          </cell>
          <cell r="N105">
            <v>74.809369791579186</v>
          </cell>
        </row>
        <row r="106">
          <cell r="B106" t="str">
            <v>10"</v>
          </cell>
          <cell r="C106">
            <v>10.75</v>
          </cell>
          <cell r="D106" t="str">
            <v>XS     60   80S</v>
          </cell>
          <cell r="E106">
            <v>0.5</v>
          </cell>
          <cell r="F106">
            <v>0.4375</v>
          </cell>
          <cell r="G106">
            <v>9.75</v>
          </cell>
          <cell r="H106">
            <v>16.100662349647688</v>
          </cell>
          <cell r="I106">
            <v>211.95012546215904</v>
          </cell>
          <cell r="J106">
            <v>39.432581481331916</v>
          </cell>
          <cell r="K106">
            <v>3.6282313184249979</v>
          </cell>
          <cell r="L106">
            <v>54.865279133076186</v>
          </cell>
          <cell r="M106">
            <v>32.410319077757066</v>
          </cell>
          <cell r="N106">
            <v>87.275598210833252</v>
          </cell>
        </row>
        <row r="107">
          <cell r="B107" t="str">
            <v>10"</v>
          </cell>
          <cell r="C107">
            <v>10.75</v>
          </cell>
          <cell r="D107" t="str">
            <v>80</v>
          </cell>
          <cell r="E107">
            <v>0.59299999999999997</v>
          </cell>
          <cell r="F107">
            <v>0.51887499999999998</v>
          </cell>
          <cell r="G107">
            <v>9.5640000000000001</v>
          </cell>
          <cell r="H107">
            <v>18.92212985342934</v>
          </cell>
          <cell r="I107">
            <v>244.84360408778593</v>
          </cell>
          <cell r="J107">
            <v>45.552298434936915</v>
          </cell>
          <cell r="K107">
            <v>3.5971568286634374</v>
          </cell>
          <cell r="L107">
            <v>64.479827826675205</v>
          </cell>
          <cell r="M107">
            <v>31.185535804687124</v>
          </cell>
          <cell r="N107">
            <v>95.665363631362325</v>
          </cell>
        </row>
        <row r="108">
          <cell r="B108" t="str">
            <v>10"</v>
          </cell>
          <cell r="C108">
            <v>10.75</v>
          </cell>
          <cell r="E108">
            <v>0.625</v>
          </cell>
          <cell r="F108">
            <v>0.546875</v>
          </cell>
          <cell r="G108">
            <v>9.5</v>
          </cell>
          <cell r="H108">
            <v>19.880391010997908</v>
          </cell>
          <cell r="I108">
            <v>255.72706093443796</v>
          </cell>
          <cell r="J108">
            <v>47.577127615709387</v>
          </cell>
          <cell r="K108">
            <v>3.5865416838508932</v>
          </cell>
          <cell r="L108">
            <v>67.745237953950777</v>
          </cell>
          <cell r="M108">
            <v>30.769559992295328</v>
          </cell>
          <cell r="N108">
            <v>98.514797946246105</v>
          </cell>
        </row>
        <row r="109">
          <cell r="B109" t="str">
            <v>10"</v>
          </cell>
          <cell r="C109">
            <v>10.75</v>
          </cell>
          <cell r="D109" t="str">
            <v>100</v>
          </cell>
          <cell r="E109">
            <v>0.71799999999999997</v>
          </cell>
          <cell r="F109">
            <v>0.62824999999999998</v>
          </cell>
          <cell r="G109">
            <v>9.3140000000000001</v>
          </cell>
          <cell r="H109">
            <v>22.628816485583592</v>
          </cell>
          <cell r="I109">
            <v>286.131620125891</v>
          </cell>
          <cell r="J109">
            <v>53.23378979086344</v>
          </cell>
          <cell r="K109">
            <v>3.5559202043915441</v>
          </cell>
          <cell r="L109">
            <v>77.110885625141194</v>
          </cell>
          <cell r="M109">
            <v>29.576483855837953</v>
          </cell>
          <cell r="N109">
            <v>106.68736948097914</v>
          </cell>
        </row>
        <row r="110">
          <cell r="B110" t="str">
            <v>10"</v>
          </cell>
          <cell r="C110">
            <v>10.75</v>
          </cell>
          <cell r="E110">
            <v>0.75</v>
          </cell>
          <cell r="F110">
            <v>0.65625</v>
          </cell>
          <cell r="G110">
            <v>9.25</v>
          </cell>
          <cell r="H110">
            <v>23.561944901923447</v>
          </cell>
          <cell r="I110">
            <v>296.18101052495962</v>
          </cell>
          <cell r="J110">
            <v>55.103443818597135</v>
          </cell>
          <cell r="K110">
            <v>3.5454636509207087</v>
          </cell>
          <cell r="L110">
            <v>80.290652389867589</v>
          </cell>
          <cell r="M110">
            <v>29.1714180259365</v>
          </cell>
          <cell r="N110">
            <v>109.46207041580409</v>
          </cell>
        </row>
        <row r="111">
          <cell r="B111" t="str">
            <v>10"</v>
          </cell>
          <cell r="C111">
            <v>10.75</v>
          </cell>
          <cell r="D111" t="str">
            <v>120</v>
          </cell>
          <cell r="E111">
            <v>0.84299999999999997</v>
          </cell>
          <cell r="F111">
            <v>0.73762499999999998</v>
          </cell>
          <cell r="G111">
            <v>9.0640000000000001</v>
          </cell>
          <cell r="H111">
            <v>26.237328347313166</v>
          </cell>
          <cell r="I111">
            <v>324.22548272635999</v>
          </cell>
          <cell r="J111">
            <v>60.321020042113489</v>
          </cell>
          <cell r="K111">
            <v>3.5153111170990257</v>
          </cell>
          <cell r="L111">
            <v>89.407399038649416</v>
          </cell>
          <cell r="M111">
            <v>28.010049026091686</v>
          </cell>
          <cell r="N111">
            <v>117.41744806474111</v>
          </cell>
        </row>
        <row r="112">
          <cell r="B112" t="str">
            <v>10"</v>
          </cell>
          <cell r="C112">
            <v>10.75</v>
          </cell>
          <cell r="E112">
            <v>0.875</v>
          </cell>
          <cell r="F112">
            <v>0.765625</v>
          </cell>
          <cell r="G112">
            <v>9</v>
          </cell>
          <cell r="H112">
            <v>27.145324022424305</v>
          </cell>
          <cell r="I112">
            <v>333.48454707236112</v>
          </cell>
          <cell r="J112">
            <v>62.043636664625325</v>
          </cell>
          <cell r="K112">
            <v>3.5050187232024883</v>
          </cell>
          <cell r="L112">
            <v>92.501522440826633</v>
          </cell>
          <cell r="M112">
            <v>27.615893178680572</v>
          </cell>
          <cell r="N112">
            <v>120.1174156195072</v>
          </cell>
        </row>
        <row r="113">
          <cell r="B113" t="str">
            <v>10"</v>
          </cell>
          <cell r="C113">
            <v>10.75</v>
          </cell>
          <cell r="D113" t="str">
            <v>140</v>
          </cell>
          <cell r="E113">
            <v>1</v>
          </cell>
          <cell r="F113">
            <v>0.875</v>
          </cell>
          <cell r="G113">
            <v>8.75</v>
          </cell>
          <cell r="H113">
            <v>30.630528372500482</v>
          </cell>
          <cell r="I113">
            <v>367.80564147291597</v>
          </cell>
          <cell r="J113">
            <v>68.428956553100647</v>
          </cell>
          <cell r="K113">
            <v>3.465229068907278</v>
          </cell>
          <cell r="L113">
            <v>104.37784810682787</v>
          </cell>
          <cell r="M113">
            <v>26.102985450527552</v>
          </cell>
          <cell r="N113">
            <v>130.48083355735542</v>
          </cell>
        </row>
        <row r="114">
          <cell r="B114" t="str">
            <v>10"</v>
          </cell>
          <cell r="C114">
            <v>10.75</v>
          </cell>
          <cell r="D114" t="str">
            <v>160</v>
          </cell>
          <cell r="E114">
            <v>1.125</v>
          </cell>
          <cell r="F114">
            <v>0.984375</v>
          </cell>
          <cell r="G114">
            <v>8.5</v>
          </cell>
          <cell r="H114">
            <v>34.017557952151975</v>
          </cell>
          <cell r="I114">
            <v>399.30766268053395</v>
          </cell>
          <cell r="J114">
            <v>74.289797708006319</v>
          </cell>
          <cell r="K114">
            <v>3.4261175184164365</v>
          </cell>
          <cell r="L114">
            <v>115.91962938787134</v>
          </cell>
          <cell r="M114">
            <v>24.632694841477427</v>
          </cell>
          <cell r="N114">
            <v>140.55232422934876</v>
          </cell>
        </row>
        <row r="115">
          <cell r="B115" t="str">
            <v>12"</v>
          </cell>
          <cell r="C115">
            <v>12.75</v>
          </cell>
          <cell r="D115" t="str">
            <v>5S</v>
          </cell>
          <cell r="E115">
            <v>0.16500000000000001</v>
          </cell>
          <cell r="F115">
            <v>0.144375</v>
          </cell>
          <cell r="G115">
            <v>12.42</v>
          </cell>
          <cell r="H115">
            <v>6.5235956849955565</v>
          </cell>
          <cell r="I115">
            <v>129.17490056031494</v>
          </cell>
          <cell r="J115">
            <v>20.262729499657244</v>
          </cell>
          <cell r="K115">
            <v>4.4498518233756954</v>
          </cell>
          <cell r="L115">
            <v>22.230072927182682</v>
          </cell>
          <cell r="M115">
            <v>52.591706969479283</v>
          </cell>
          <cell r="N115">
            <v>74.821779896661965</v>
          </cell>
        </row>
        <row r="116">
          <cell r="B116" t="str">
            <v>12"</v>
          </cell>
          <cell r="C116">
            <v>12.75</v>
          </cell>
          <cell r="D116" t="str">
            <v>10S</v>
          </cell>
          <cell r="E116">
            <v>0.18</v>
          </cell>
          <cell r="F116">
            <v>0.1575</v>
          </cell>
          <cell r="G116">
            <v>12.39</v>
          </cell>
          <cell r="H116">
            <v>7.1081675380122631</v>
          </cell>
          <cell r="I116">
            <v>140.41945070688809</v>
          </cell>
          <cell r="J116">
            <v>22.02658050304127</v>
          </cell>
          <cell r="K116">
            <v>4.4446217499355321</v>
          </cell>
          <cell r="L116">
            <v>24.222084012975248</v>
          </cell>
          <cell r="M116">
            <v>52.33794759549297</v>
          </cell>
          <cell r="N116">
            <v>76.560031608468222</v>
          </cell>
        </row>
        <row r="117">
          <cell r="B117" t="str">
            <v>12"</v>
          </cell>
          <cell r="C117">
            <v>12.75</v>
          </cell>
          <cell r="D117" t="str">
            <v>20</v>
          </cell>
          <cell r="E117">
            <v>0.25</v>
          </cell>
          <cell r="F117">
            <v>0.21875</v>
          </cell>
          <cell r="G117">
            <v>12.25</v>
          </cell>
          <cell r="H117">
            <v>9.8174770424681039</v>
          </cell>
          <cell r="I117">
            <v>191.82429752509944</v>
          </cell>
          <cell r="J117">
            <v>30.090085886290108</v>
          </cell>
          <cell r="K117">
            <v>4.4203011775217309</v>
          </cell>
          <cell r="L117">
            <v>33.45443849577817</v>
          </cell>
          <cell r="M117">
            <v>51.161851483033999</v>
          </cell>
          <cell r="N117">
            <v>84.616289978812176</v>
          </cell>
        </row>
        <row r="118">
          <cell r="B118" t="str">
            <v>12"</v>
          </cell>
          <cell r="C118">
            <v>12.75</v>
          </cell>
          <cell r="D118" t="str">
            <v>30</v>
          </cell>
          <cell r="E118">
            <v>0.33</v>
          </cell>
          <cell r="F118">
            <v>0.28875000000000001</v>
          </cell>
          <cell r="G118">
            <v>12.09</v>
          </cell>
          <cell r="H118">
            <v>12.876131650003119</v>
          </cell>
          <cell r="I118">
            <v>248.45349062402838</v>
          </cell>
          <cell r="J118">
            <v>38.973096568475036</v>
          </cell>
          <cell r="K118">
            <v>4.3926828362630514</v>
          </cell>
          <cell r="L118">
            <v>43.877235718014823</v>
          </cell>
          <cell r="M118">
            <v>49.834106613959264</v>
          </cell>
          <cell r="N118">
            <v>93.711342331974095</v>
          </cell>
        </row>
        <row r="119">
          <cell r="B119" t="str">
            <v>12"</v>
          </cell>
          <cell r="C119">
            <v>12.75</v>
          </cell>
          <cell r="D119" t="str">
            <v>Std            40S</v>
          </cell>
          <cell r="E119">
            <v>0.375</v>
          </cell>
          <cell r="F119">
            <v>0.328125</v>
          </cell>
          <cell r="G119">
            <v>12</v>
          </cell>
          <cell r="H119">
            <v>14.578953408065134</v>
          </cell>
          <cell r="I119">
            <v>279.33502525999796</v>
          </cell>
          <cell r="J119">
            <v>43.817258864313409</v>
          </cell>
          <cell r="K119">
            <v>4.3772315737232823</v>
          </cell>
          <cell r="L119">
            <v>49.679841166230581</v>
          </cell>
          <cell r="M119">
            <v>49.094921206543248</v>
          </cell>
          <cell r="N119">
            <v>98.774762372773836</v>
          </cell>
        </row>
        <row r="120">
          <cell r="B120" t="str">
            <v>12"</v>
          </cell>
          <cell r="C120">
            <v>12.75</v>
          </cell>
          <cell r="D120" t="str">
            <v>40</v>
          </cell>
          <cell r="E120">
            <v>0.40600000000000003</v>
          </cell>
          <cell r="F120">
            <v>0.35525000000000001</v>
          </cell>
          <cell r="G120">
            <v>11.938000000000001</v>
          </cell>
          <cell r="H120">
            <v>15.744606804660425</v>
          </cell>
          <cell r="I120">
            <v>300.2086606810584</v>
          </cell>
          <cell r="J120">
            <v>47.091554616636614</v>
          </cell>
          <cell r="K120">
            <v>4.3666230086876059</v>
          </cell>
          <cell r="L120">
            <v>53.651969615841743</v>
          </cell>
          <cell r="M120">
            <v>48.588917582388959</v>
          </cell>
          <cell r="N120">
            <v>102.24088719823069</v>
          </cell>
        </row>
        <row r="121">
          <cell r="B121" t="str">
            <v>12"</v>
          </cell>
          <cell r="C121">
            <v>12.75</v>
          </cell>
          <cell r="D121" t="str">
            <v>XS             80S</v>
          </cell>
          <cell r="E121">
            <v>0.5</v>
          </cell>
          <cell r="F121">
            <v>0.4375</v>
          </cell>
          <cell r="G121">
            <v>11.75</v>
          </cell>
          <cell r="H121">
            <v>19.242255003237482</v>
          </cell>
          <cell r="I121">
            <v>361.54393189676676</v>
          </cell>
          <cell r="J121">
            <v>56.712773630865378</v>
          </cell>
          <cell r="K121">
            <v>4.3346352210999255</v>
          </cell>
          <cell r="L121">
            <v>65.570699451725204</v>
          </cell>
          <cell r="M121">
            <v>47.070608049155396</v>
          </cell>
          <cell r="N121">
            <v>112.6413075008806</v>
          </cell>
        </row>
        <row r="122">
          <cell r="B122" t="str">
            <v>12"</v>
          </cell>
          <cell r="C122">
            <v>12.75</v>
          </cell>
          <cell r="D122" t="str">
            <v>60</v>
          </cell>
          <cell r="E122">
            <v>0.56200000000000006</v>
          </cell>
          <cell r="F122">
            <v>0.49175000000000002</v>
          </cell>
          <cell r="G122">
            <v>11.625999999999999</v>
          </cell>
          <cell r="H122">
            <v>21.518828969217257</v>
          </cell>
          <cell r="I122">
            <v>400.42018529805438</v>
          </cell>
          <cell r="J122">
            <v>62.811009458518335</v>
          </cell>
          <cell r="K122">
            <v>4.3136873437930108</v>
          </cell>
          <cell r="L122">
            <v>73.328446518156156</v>
          </cell>
          <cell r="M122">
            <v>46.082360015215144</v>
          </cell>
          <cell r="N122">
            <v>119.4108065333713</v>
          </cell>
        </row>
        <row r="123">
          <cell r="B123" t="str">
            <v>12"</v>
          </cell>
          <cell r="C123">
            <v>12.75</v>
          </cell>
          <cell r="E123">
            <v>0.625</v>
          </cell>
          <cell r="F123">
            <v>0.546875</v>
          </cell>
          <cell r="G123">
            <v>11.5</v>
          </cell>
          <cell r="H123">
            <v>23.80738182798515</v>
          </cell>
          <cell r="I123">
            <v>438.6696096976795</v>
          </cell>
          <cell r="J123">
            <v>68.810919168263453</v>
          </cell>
          <cell r="K123">
            <v>4.2925262084231939</v>
          </cell>
          <cell r="L123">
            <v>81.127013352262054</v>
          </cell>
          <cell r="M123">
            <v>45.088912010870445</v>
          </cell>
          <cell r="N123">
            <v>126.2159253631325</v>
          </cell>
        </row>
        <row r="124">
          <cell r="B124" t="str">
            <v>12"</v>
          </cell>
          <cell r="C124">
            <v>12.75</v>
          </cell>
          <cell r="D124" t="str">
            <v>80</v>
          </cell>
          <cell r="E124">
            <v>0.68700000000000006</v>
          </cell>
          <cell r="F124">
            <v>0.60112500000000002</v>
          </cell>
          <cell r="G124">
            <v>11.375999999999999</v>
          </cell>
          <cell r="H124">
            <v>26.035261107834273</v>
          </cell>
          <cell r="I124">
            <v>475.10426055304021</v>
          </cell>
          <cell r="J124">
            <v>74.52615851812395</v>
          </cell>
          <cell r="K124">
            <v>4.2718254002241247</v>
          </cell>
          <cell r="L124">
            <v>88.718826403753923</v>
          </cell>
          <cell r="M124">
            <v>44.121802068005238</v>
          </cell>
          <cell r="N124">
            <v>132.84062847175915</v>
          </cell>
        </row>
        <row r="125">
          <cell r="B125" t="str">
            <v>12"</v>
          </cell>
          <cell r="C125">
            <v>12.75</v>
          </cell>
          <cell r="E125">
            <v>0.75</v>
          </cell>
          <cell r="F125">
            <v>0.65625</v>
          </cell>
          <cell r="G125">
            <v>11.25</v>
          </cell>
          <cell r="H125">
            <v>28.274333882308138</v>
          </cell>
          <cell r="I125">
            <v>510.92604898264625</v>
          </cell>
          <cell r="J125">
            <v>80.145262585513137</v>
          </cell>
          <cell r="K125">
            <v>4.2509190182829881</v>
          </cell>
          <cell r="L125">
            <v>96.348782867841123</v>
          </cell>
          <cell r="M125">
            <v>43.1498330916884</v>
          </cell>
          <cell r="N125">
            <v>139.49861595952953</v>
          </cell>
        </row>
        <row r="126">
          <cell r="B126" t="str">
            <v>12"</v>
          </cell>
          <cell r="C126">
            <v>12.75</v>
          </cell>
          <cell r="D126" t="str">
            <v>100</v>
          </cell>
          <cell r="E126">
            <v>0.84299999999999997</v>
          </cell>
          <cell r="F126">
            <v>0.73762499999999998</v>
          </cell>
          <cell r="G126">
            <v>11.064</v>
          </cell>
          <cell r="H126">
            <v>31.534053561265555</v>
          </cell>
          <cell r="I126">
            <v>561.65026086650084</v>
          </cell>
          <cell r="J126">
            <v>88.102001704549153</v>
          </cell>
          <cell r="K126">
            <v>4.2202976494555458</v>
          </cell>
          <cell r="L126">
            <v>107.45673769589163</v>
          </cell>
          <cell r="M126">
            <v>41.734806998943114</v>
          </cell>
          <cell r="N126">
            <v>149.19154469483476</v>
          </cell>
        </row>
        <row r="127">
          <cell r="B127" t="str">
            <v>12"</v>
          </cell>
          <cell r="C127">
            <v>12.75</v>
          </cell>
          <cell r="E127">
            <v>0.875</v>
          </cell>
          <cell r="F127">
            <v>0.765625</v>
          </cell>
          <cell r="G127">
            <v>11</v>
          </cell>
          <cell r="H127">
            <v>32.643111166206445</v>
          </cell>
          <cell r="I127">
            <v>578.52263812921342</v>
          </cell>
          <cell r="J127">
            <v>90.748649118307981</v>
          </cell>
          <cell r="K127">
            <v>4.2098285297622278</v>
          </cell>
          <cell r="L127">
            <v>111.23600799846241</v>
          </cell>
          <cell r="M127">
            <v>41.253371291609248</v>
          </cell>
          <cell r="N127">
            <v>152.48937929007167</v>
          </cell>
        </row>
        <row r="128">
          <cell r="B128" t="str">
            <v>12"</v>
          </cell>
          <cell r="C128">
            <v>12.75</v>
          </cell>
          <cell r="D128" t="str">
            <v>120</v>
          </cell>
          <cell r="E128">
            <v>1</v>
          </cell>
          <cell r="F128">
            <v>0.875</v>
          </cell>
          <cell r="G128">
            <v>10.75</v>
          </cell>
          <cell r="H128">
            <v>36.913713679680072</v>
          </cell>
          <cell r="I128">
            <v>641.66416357256367</v>
          </cell>
          <cell r="J128">
            <v>100.65320212902959</v>
          </cell>
          <cell r="K128">
            <v>4.1692700200394786</v>
          </cell>
          <cell r="L128">
            <v>125.78868874412593</v>
          </cell>
          <cell r="M128">
            <v>39.399526610633011</v>
          </cell>
          <cell r="N128">
            <v>165.18821535475894</v>
          </cell>
        </row>
        <row r="129">
          <cell r="B129" t="str">
            <v>12"</v>
          </cell>
          <cell r="C129">
            <v>12.75</v>
          </cell>
          <cell r="D129" t="str">
            <v>140</v>
          </cell>
          <cell r="E129">
            <v>1.125</v>
          </cell>
          <cell r="F129">
            <v>0.984375</v>
          </cell>
          <cell r="G129">
            <v>10.5</v>
          </cell>
          <cell r="H129">
            <v>41.086141422729014</v>
          </cell>
          <cell r="I129">
            <v>700.55080980551622</v>
          </cell>
          <cell r="J129">
            <v>109.89032310674764</v>
          </cell>
          <cell r="K129">
            <v>4.1292591647897323</v>
          </cell>
          <cell r="L129">
            <v>140.00682510483165</v>
          </cell>
          <cell r="M129">
            <v>37.588299048759673</v>
          </cell>
          <cell r="N129">
            <v>177.59512415359131</v>
          </cell>
        </row>
        <row r="130">
          <cell r="B130" t="str">
            <v>12"</v>
          </cell>
          <cell r="C130">
            <v>12.75</v>
          </cell>
          <cell r="D130" t="str">
            <v>160</v>
          </cell>
          <cell r="E130">
            <v>1.3120000000000001</v>
          </cell>
          <cell r="F130">
            <v>1.1480000000000001</v>
          </cell>
          <cell r="G130">
            <v>10.125999999999999</v>
          </cell>
          <cell r="H130">
            <v>47.144800244549202</v>
          </cell>
          <cell r="I130">
            <v>781.12562385464969</v>
          </cell>
          <cell r="J130">
            <v>122.52950962425878</v>
          </cell>
          <cell r="K130">
            <v>4.0704604776364057</v>
          </cell>
          <cell r="L130">
            <v>160.65256005737618</v>
          </cell>
          <cell r="M130">
            <v>34.958269118499217</v>
          </cell>
          <cell r="N130">
            <v>195.61082917587538</v>
          </cell>
        </row>
        <row r="131">
          <cell r="B131" t="str">
            <v>14"</v>
          </cell>
          <cell r="C131">
            <v>14</v>
          </cell>
          <cell r="D131" t="str">
            <v>10</v>
          </cell>
          <cell r="E131">
            <v>0.25</v>
          </cell>
          <cell r="F131">
            <v>0.21875</v>
          </cell>
          <cell r="G131">
            <v>13.5</v>
          </cell>
          <cell r="H131">
            <v>10.799224746714915</v>
          </cell>
          <cell r="I131">
            <v>255.30042252780726</v>
          </cell>
          <cell r="J131">
            <v>36.471488932543892</v>
          </cell>
          <cell r="K131">
            <v>4.8621625846941807</v>
          </cell>
          <cell r="L131">
            <v>36.799882345355982</v>
          </cell>
          <cell r="M131">
            <v>62.135759652031282</v>
          </cell>
          <cell r="N131">
            <v>98.935641997387265</v>
          </cell>
        </row>
        <row r="132">
          <cell r="B132" t="str">
            <v>14"</v>
          </cell>
          <cell r="C132">
            <v>14</v>
          </cell>
          <cell r="D132" t="str">
            <v>20</v>
          </cell>
          <cell r="E132">
            <v>0.312</v>
          </cell>
          <cell r="F132">
            <v>0.27300000000000002</v>
          </cell>
          <cell r="G132">
            <v>13.375999999999999</v>
          </cell>
          <cell r="H132">
            <v>13.41666151560918</v>
          </cell>
          <cell r="I132">
            <v>314.38372063202343</v>
          </cell>
          <cell r="J132">
            <v>44.911960090289064</v>
          </cell>
          <cell r="K132">
            <v>4.8406958177518229</v>
          </cell>
          <cell r="L132">
            <v>45.719167516360351</v>
          </cell>
          <cell r="M132">
            <v>60.999544980565766</v>
          </cell>
          <cell r="N132">
            <v>106.71871249692612</v>
          </cell>
        </row>
        <row r="133">
          <cell r="B133" t="str">
            <v>14"</v>
          </cell>
          <cell r="C133">
            <v>14</v>
          </cell>
          <cell r="D133" t="str">
            <v>Std     30</v>
          </cell>
          <cell r="E133">
            <v>0.375</v>
          </cell>
          <cell r="F133">
            <v>0.328125</v>
          </cell>
          <cell r="G133">
            <v>13.25</v>
          </cell>
          <cell r="H133">
            <v>16.05157496443535</v>
          </cell>
          <cell r="I133">
            <v>372.76020767018809</v>
          </cell>
          <cell r="J133">
            <v>53.251458238598296</v>
          </cell>
          <cell r="K133">
            <v>4.8189891315503086</v>
          </cell>
          <cell r="L133">
            <v>54.69800694059731</v>
          </cell>
          <cell r="M133">
            <v>59.855743780026017</v>
          </cell>
          <cell r="N133">
            <v>114.55375072062333</v>
          </cell>
        </row>
        <row r="134">
          <cell r="B134" t="str">
            <v>14"</v>
          </cell>
          <cell r="C134">
            <v>14</v>
          </cell>
          <cell r="D134" t="str">
            <v>40</v>
          </cell>
          <cell r="E134">
            <v>0.438</v>
          </cell>
          <cell r="F134">
            <v>0.38324999999999998</v>
          </cell>
          <cell r="G134">
            <v>13.124000000000001</v>
          </cell>
          <cell r="H134">
            <v>18.661550450777316</v>
          </cell>
          <cell r="I134">
            <v>429.4948558241723</v>
          </cell>
          <cell r="J134">
            <v>61.356407974881755</v>
          </cell>
          <cell r="K134">
            <v>4.7973910618168283</v>
          </cell>
          <cell r="L134">
            <v>63.591866738344798</v>
          </cell>
          <cell r="M134">
            <v>58.722768009612324</v>
          </cell>
          <cell r="N134">
            <v>122.31463474795711</v>
          </cell>
        </row>
        <row r="135">
          <cell r="B135" t="str">
            <v>14"</v>
          </cell>
          <cell r="C135">
            <v>14</v>
          </cell>
          <cell r="D135" t="str">
            <v>XS</v>
          </cell>
          <cell r="E135">
            <v>0.5</v>
          </cell>
          <cell r="F135">
            <v>0.4375</v>
          </cell>
          <cell r="G135">
            <v>13</v>
          </cell>
          <cell r="H135">
            <v>21.205750411731103</v>
          </cell>
          <cell r="I135">
            <v>483.75618126761577</v>
          </cell>
          <cell r="J135">
            <v>69.108025895373686</v>
          </cell>
          <cell r="K135">
            <v>4.7762432936356998</v>
          </cell>
          <cell r="L135">
            <v>72.261587150880843</v>
          </cell>
          <cell r="M135">
            <v>57.618345027123659</v>
          </cell>
          <cell r="N135">
            <v>129.87993217800451</v>
          </cell>
        </row>
        <row r="136">
          <cell r="B136" t="str">
            <v>14"</v>
          </cell>
          <cell r="C136">
            <v>14</v>
          </cell>
          <cell r="D136" t="str">
            <v>60</v>
          </cell>
          <cell r="E136">
            <v>0.59299999999999997</v>
          </cell>
          <cell r="F136">
            <v>0.51887499999999998</v>
          </cell>
          <cell r="G136">
            <v>12.814</v>
          </cell>
          <cell r="H136">
            <v>24.976764295060256</v>
          </cell>
          <cell r="I136">
            <v>562.28721448147712</v>
          </cell>
          <cell r="J136">
            <v>80.326744925925297</v>
          </cell>
          <cell r="K136">
            <v>4.7447246758900565</v>
          </cell>
          <cell r="L136">
            <v>85.111849135791473</v>
          </cell>
          <cell r="M136">
            <v>55.981368978090458</v>
          </cell>
          <cell r="N136">
            <v>141.09321811388193</v>
          </cell>
        </row>
        <row r="137">
          <cell r="B137" t="str">
            <v>14"</v>
          </cell>
          <cell r="C137">
            <v>14</v>
          </cell>
          <cell r="E137">
            <v>0.625</v>
          </cell>
          <cell r="F137">
            <v>0.546875</v>
          </cell>
          <cell r="G137">
            <v>12.75</v>
          </cell>
          <cell r="H137">
            <v>26.261751088602178</v>
          </cell>
          <cell r="I137">
            <v>588.52994529418243</v>
          </cell>
          <cell r="J137">
            <v>84.075706470597495</v>
          </cell>
          <cell r="K137">
            <v>4.7339366546247748</v>
          </cell>
          <cell r="L137">
            <v>89.490622976206609</v>
          </cell>
          <cell r="M137">
            <v>55.423563393324201</v>
          </cell>
          <cell r="N137">
            <v>144.9141863695308</v>
          </cell>
        </row>
        <row r="138">
          <cell r="B138" t="str">
            <v>14"</v>
          </cell>
          <cell r="C138">
            <v>14</v>
          </cell>
          <cell r="D138" t="str">
            <v>80</v>
          </cell>
          <cell r="E138">
            <v>0.75</v>
          </cell>
          <cell r="F138">
            <v>0.65625</v>
          </cell>
          <cell r="G138">
            <v>12.5</v>
          </cell>
          <cell r="H138">
            <v>31.21957699504857</v>
          </cell>
          <cell r="I138">
            <v>687.3184997816162</v>
          </cell>
          <cell r="J138">
            <v>98.188357111659457</v>
          </cell>
          <cell r="K138">
            <v>4.6920810947808649</v>
          </cell>
          <cell r="L138">
            <v>106.38511441657458</v>
          </cell>
          <cell r="M138">
            <v>53.27139887862765</v>
          </cell>
          <cell r="N138">
            <v>159.65651329520222</v>
          </cell>
        </row>
        <row r="139">
          <cell r="B139" t="str">
            <v>14"</v>
          </cell>
          <cell r="C139">
            <v>14</v>
          </cell>
          <cell r="E139">
            <v>0.875</v>
          </cell>
          <cell r="F139">
            <v>0.765625</v>
          </cell>
          <cell r="G139">
            <v>12.25</v>
          </cell>
          <cell r="H139">
            <v>36.07922813107028</v>
          </cell>
          <cell r="I139">
            <v>780.35424281928181</v>
          </cell>
          <cell r="J139">
            <v>111.47917754561169</v>
          </cell>
          <cell r="K139">
            <v>4.6506887930714091</v>
          </cell>
          <cell r="L139">
            <v>122.94506147198477</v>
          </cell>
          <cell r="M139">
            <v>51.161851483033992</v>
          </cell>
          <cell r="N139">
            <v>174.10691295501877</v>
          </cell>
        </row>
        <row r="140">
          <cell r="B140" t="str">
            <v>14"</v>
          </cell>
          <cell r="C140">
            <v>14</v>
          </cell>
          <cell r="D140" t="str">
            <v>100</v>
          </cell>
          <cell r="E140">
            <v>0.93700000000000006</v>
          </cell>
          <cell r="F140">
            <v>0.81987500000000002</v>
          </cell>
          <cell r="G140">
            <v>12.125999999999999</v>
          </cell>
          <cell r="H140">
            <v>38.453191469311335</v>
          </cell>
          <cell r="I140">
            <v>824.43612708980118</v>
          </cell>
          <cell r="J140">
            <v>117.77658958425731</v>
          </cell>
          <cell r="K140">
            <v>4.6303339242434776</v>
          </cell>
          <cell r="L140">
            <v>131.03467656829383</v>
          </cell>
          <cell r="M140">
            <v>50.131327266943664</v>
          </cell>
          <cell r="N140">
            <v>181.16600383523749</v>
          </cell>
        </row>
        <row r="141">
          <cell r="B141" t="str">
            <v>14"</v>
          </cell>
          <cell r="C141">
            <v>14</v>
          </cell>
          <cell r="D141" t="str">
            <v>120</v>
          </cell>
          <cell r="E141">
            <v>1.093</v>
          </cell>
          <cell r="F141">
            <v>0.95637499999999998</v>
          </cell>
          <cell r="G141">
            <v>11.814</v>
          </cell>
          <cell r="H141">
            <v>44.319550263212626</v>
          </cell>
          <cell r="I141">
            <v>929.52111851738857</v>
          </cell>
          <cell r="J141">
            <v>132.7887312167698</v>
          </cell>
          <cell r="K141">
            <v>4.5796465202021865</v>
          </cell>
          <cell r="L141">
            <v>151.02512203771349</v>
          </cell>
          <cell r="M141">
            <v>47.584773703960273</v>
          </cell>
          <cell r="N141">
            <v>198.60989574167377</v>
          </cell>
        </row>
        <row r="142">
          <cell r="B142" t="str">
            <v>14"</v>
          </cell>
          <cell r="C142">
            <v>14</v>
          </cell>
          <cell r="D142" t="str">
            <v>140</v>
          </cell>
          <cell r="E142">
            <v>1.25</v>
          </cell>
          <cell r="F142">
            <v>1.09375</v>
          </cell>
          <cell r="G142">
            <v>11.5</v>
          </cell>
          <cell r="H142">
            <v>50.069132916587328</v>
          </cell>
          <cell r="I142">
            <v>1027.199554991862</v>
          </cell>
          <cell r="J142">
            <v>146.742793570266</v>
          </cell>
          <cell r="K142">
            <v>4.5294177329983594</v>
          </cell>
          <cell r="L142">
            <v>170.61763632846868</v>
          </cell>
          <cell r="M142">
            <v>45.088912010870438</v>
          </cell>
          <cell r="N142">
            <v>215.70654833933912</v>
          </cell>
        </row>
        <row r="143">
          <cell r="B143" t="str">
            <v>14"</v>
          </cell>
          <cell r="C143">
            <v>14</v>
          </cell>
          <cell r="D143" t="str">
            <v>160</v>
          </cell>
          <cell r="E143">
            <v>1.4059999999999999</v>
          </cell>
          <cell r="F143">
            <v>1.2302499999999998</v>
          </cell>
          <cell r="G143">
            <v>11.188000000000001</v>
          </cell>
          <cell r="H143">
            <v>55.628696338309638</v>
          </cell>
          <cell r="I143">
            <v>1116.6464479964241</v>
          </cell>
          <cell r="J143">
            <v>159.52092114234628</v>
          </cell>
          <cell r="K143">
            <v>4.4803134934957392</v>
          </cell>
          <cell r="L143">
            <v>189.56263327125029</v>
          </cell>
          <cell r="M143">
            <v>42.675536604146671</v>
          </cell>
          <cell r="N143">
            <v>232.23816987539698</v>
          </cell>
        </row>
        <row r="144">
          <cell r="B144" t="str">
            <v>16"</v>
          </cell>
          <cell r="C144">
            <v>16</v>
          </cell>
          <cell r="D144" t="str">
            <v>10</v>
          </cell>
          <cell r="E144">
            <v>0.25</v>
          </cell>
          <cell r="F144">
            <v>0.21875</v>
          </cell>
          <cell r="G144">
            <v>15.5</v>
          </cell>
          <cell r="H144">
            <v>12.370021073509811</v>
          </cell>
          <cell r="I144">
            <v>383.66393485807771</v>
          </cell>
          <cell r="J144">
            <v>47.957991857259714</v>
          </cell>
          <cell r="K144">
            <v>5.5691673524863656</v>
          </cell>
          <cell r="L144">
            <v>42.152592504680491</v>
          </cell>
          <cell r="M144">
            <v>81.910102915777884</v>
          </cell>
          <cell r="N144">
            <v>124.06269542045837</v>
          </cell>
        </row>
        <row r="145">
          <cell r="B145" t="str">
            <v>16"</v>
          </cell>
          <cell r="C145">
            <v>16</v>
          </cell>
          <cell r="D145" t="str">
            <v>20</v>
          </cell>
          <cell r="E145">
            <v>0.312</v>
          </cell>
          <cell r="F145">
            <v>0.27300000000000002</v>
          </cell>
          <cell r="G145">
            <v>15.375999999999999</v>
          </cell>
          <cell r="H145">
            <v>15.377015331449217</v>
          </cell>
          <cell r="I145">
            <v>473.24819051783265</v>
          </cell>
          <cell r="J145">
            <v>59.156023814729082</v>
          </cell>
          <cell r="K145">
            <v>5.5476423821295482</v>
          </cell>
          <cell r="L145">
            <v>52.399349795197352</v>
          </cell>
          <cell r="M145">
            <v>80.604783515712029</v>
          </cell>
          <cell r="N145">
            <v>133.00413331090937</v>
          </cell>
        </row>
        <row r="146">
          <cell r="B146" t="str">
            <v>16"</v>
          </cell>
          <cell r="C146">
            <v>16</v>
          </cell>
          <cell r="D146" t="str">
            <v>Std     30</v>
          </cell>
          <cell r="E146">
            <v>0.375</v>
          </cell>
          <cell r="F146">
            <v>0.328125</v>
          </cell>
          <cell r="G146">
            <v>15.25</v>
          </cell>
          <cell r="H146">
            <v>18.407769454627694</v>
          </cell>
          <cell r="I146">
            <v>562.08411651103393</v>
          </cell>
          <cell r="J146">
            <v>70.260514563879241</v>
          </cell>
          <cell r="K146">
            <v>5.5258624892409332</v>
          </cell>
          <cell r="L146">
            <v>62.727072179584063</v>
          </cell>
          <cell r="M146">
            <v>79.289150090949391</v>
          </cell>
          <cell r="N146">
            <v>142.01622227053346</v>
          </cell>
        </row>
        <row r="147">
          <cell r="B147" t="str">
            <v>16"</v>
          </cell>
          <cell r="C147">
            <v>16</v>
          </cell>
          <cell r="D147" t="str">
            <v>XS      40</v>
          </cell>
          <cell r="E147">
            <v>0.5</v>
          </cell>
          <cell r="F147">
            <v>0.4375</v>
          </cell>
          <cell r="G147">
            <v>15</v>
          </cell>
          <cell r="H147">
            <v>24.347343065320896</v>
          </cell>
          <cell r="I147">
            <v>731.94200090120944</v>
          </cell>
          <cell r="J147">
            <v>91.49275011265118</v>
          </cell>
          <cell r="K147">
            <v>5.4829280498653272</v>
          </cell>
          <cell r="L147">
            <v>82.967007469529861</v>
          </cell>
          <cell r="M147">
            <v>76.710814385223827</v>
          </cell>
          <cell r="N147">
            <v>159.67782185475369</v>
          </cell>
        </row>
        <row r="148">
          <cell r="B148" t="str">
            <v>16"</v>
          </cell>
          <cell r="C148">
            <v>16</v>
          </cell>
          <cell r="E148">
            <v>0.625</v>
          </cell>
          <cell r="F148">
            <v>0.546875</v>
          </cell>
          <cell r="G148">
            <v>14.75</v>
          </cell>
          <cell r="H148">
            <v>30.188741905589417</v>
          </cell>
          <cell r="I148">
            <v>893.51600554160552</v>
          </cell>
          <cell r="J148">
            <v>111.68950069270069</v>
          </cell>
          <cell r="K148">
            <v>5.4403728043214095</v>
          </cell>
          <cell r="L148">
            <v>102.87239837451786</v>
          </cell>
          <cell r="M148">
            <v>74.175095798601149</v>
          </cell>
          <cell r="N148">
            <v>177.04749417311899</v>
          </cell>
        </row>
        <row r="149">
          <cell r="B149" t="str">
            <v>16"</v>
          </cell>
          <cell r="C149">
            <v>16</v>
          </cell>
          <cell r="D149" t="str">
            <v>60</v>
          </cell>
          <cell r="E149">
            <v>0.65600000000000003</v>
          </cell>
          <cell r="F149">
            <v>0.57400000000000007</v>
          </cell>
          <cell r="G149">
            <v>14.688000000000001</v>
          </cell>
          <cell r="H149">
            <v>31.622216075903246</v>
          </cell>
          <cell r="I149">
            <v>932.33626394004375</v>
          </cell>
          <cell r="J149">
            <v>116.54203299250547</v>
          </cell>
          <cell r="K149">
            <v>5.4298788200106269</v>
          </cell>
          <cell r="L149">
            <v>107.75716390629388</v>
          </cell>
          <cell r="M149">
            <v>73.552832673534141</v>
          </cell>
          <cell r="N149">
            <v>181.30999657982801</v>
          </cell>
        </row>
        <row r="150">
          <cell r="B150" t="str">
            <v>16"</v>
          </cell>
          <cell r="C150">
            <v>16</v>
          </cell>
          <cell r="E150">
            <v>0.75</v>
          </cell>
          <cell r="F150">
            <v>0.65625</v>
          </cell>
          <cell r="G150">
            <v>14.5</v>
          </cell>
          <cell r="H150">
            <v>35.931965975433258</v>
          </cell>
          <cell r="I150">
            <v>1047.0799460028597</v>
          </cell>
          <cell r="J150">
            <v>130.88499325035747</v>
          </cell>
          <cell r="K150">
            <v>5.398205720422296</v>
          </cell>
          <cell r="L150">
            <v>122.44324489454809</v>
          </cell>
          <cell r="M150">
            <v>71.68199433108137</v>
          </cell>
          <cell r="N150">
            <v>194.12523922562946</v>
          </cell>
        </row>
        <row r="151">
          <cell r="B151" t="str">
            <v>16"</v>
          </cell>
          <cell r="C151">
            <v>16</v>
          </cell>
          <cell r="D151" t="str">
            <v>80</v>
          </cell>
          <cell r="E151">
            <v>0.84299999999999997</v>
          </cell>
          <cell r="F151">
            <v>0.73762499999999998</v>
          </cell>
          <cell r="G151">
            <v>14.314</v>
          </cell>
          <cell r="H151">
            <v>40.141232033938209</v>
          </cell>
          <cell r="I151">
            <v>1156.2947722685046</v>
          </cell>
          <cell r="J151">
            <v>144.53684653356308</v>
          </cell>
          <cell r="K151">
            <v>5.3670906690682987</v>
          </cell>
          <cell r="L151">
            <v>136.78691301391032</v>
          </cell>
          <cell r="M151">
            <v>69.854775462372814</v>
          </cell>
          <cell r="N151">
            <v>206.64168847628315</v>
          </cell>
        </row>
        <row r="152">
          <cell r="B152" t="str">
            <v>16"</v>
          </cell>
          <cell r="C152">
            <v>16</v>
          </cell>
          <cell r="E152">
            <v>0.875</v>
          </cell>
          <cell r="F152">
            <v>0.765625</v>
          </cell>
          <cell r="G152">
            <v>14.25</v>
          </cell>
          <cell r="H152">
            <v>41.577015274852421</v>
          </cell>
          <cell r="I152">
            <v>1192.9030359132462</v>
          </cell>
          <cell r="J152">
            <v>149.11287948915577</v>
          </cell>
          <cell r="K152">
            <v>5.3564359652664573</v>
          </cell>
          <cell r="L152">
            <v>141.67954702962055</v>
          </cell>
          <cell r="M152">
            <v>69.231509982664491</v>
          </cell>
          <cell r="N152">
            <v>210.91105701228503</v>
          </cell>
        </row>
        <row r="153">
          <cell r="B153" t="str">
            <v>16"</v>
          </cell>
          <cell r="C153">
            <v>16</v>
          </cell>
          <cell r="D153" t="str">
            <v>100</v>
          </cell>
          <cell r="E153">
            <v>1.0309999999999999</v>
          </cell>
          <cell r="F153">
            <v>0.90212499999999995</v>
          </cell>
          <cell r="G153">
            <v>13.938000000000001</v>
          </cell>
          <cell r="H153">
            <v>48.484321944964748</v>
          </cell>
          <cell r="I153">
            <v>1364.4331943725729</v>
          </cell>
          <cell r="J153">
            <v>170.55414929657161</v>
          </cell>
          <cell r="K153">
            <v>5.3048789100223583</v>
          </cell>
          <cell r="L153">
            <v>165.21716928910257</v>
          </cell>
          <cell r="M153">
            <v>66.233086764896086</v>
          </cell>
          <cell r="N153">
            <v>231.45025605399866</v>
          </cell>
        </row>
        <row r="154">
          <cell r="B154" t="str">
            <v>16"</v>
          </cell>
          <cell r="C154">
            <v>16</v>
          </cell>
          <cell r="D154" t="str">
            <v>120</v>
          </cell>
          <cell r="E154">
            <v>1.218</v>
          </cell>
          <cell r="F154">
            <v>1.06575</v>
          </cell>
          <cell r="G154">
            <v>13.564</v>
          </cell>
          <cell r="H154">
            <v>56.562729533333737</v>
          </cell>
          <cell r="I154">
            <v>1555.4117684723299</v>
          </cell>
          <cell r="J154">
            <v>194.42647105904123</v>
          </cell>
          <cell r="K154">
            <v>5.2439375473016456</v>
          </cell>
          <cell r="L154">
            <v>192.74548319702851</v>
          </cell>
          <cell r="M154">
            <v>62.726295184268579</v>
          </cell>
          <cell r="N154">
            <v>255.4717783812971</v>
          </cell>
        </row>
        <row r="155">
          <cell r="B155" t="str">
            <v>16"</v>
          </cell>
          <cell r="C155">
            <v>16</v>
          </cell>
          <cell r="D155" t="str">
            <v>140</v>
          </cell>
          <cell r="E155">
            <v>1.4379999999999999</v>
          </cell>
          <cell r="F155">
            <v>1.2582499999999999</v>
          </cell>
          <cell r="G155">
            <v>13.124000000000001</v>
          </cell>
          <cell r="H155">
            <v>65.785440254624206</v>
          </cell>
          <cell r="I155">
            <v>1760.7447427828472</v>
          </cell>
          <cell r="J155">
            <v>220.0930928478559</v>
          </cell>
          <cell r="K155">
            <v>5.1734863486820961</v>
          </cell>
          <cell r="L155">
            <v>224.17317151807998</v>
          </cell>
          <cell r="M155">
            <v>58.722768009612338</v>
          </cell>
          <cell r="N155">
            <v>282.89593952769235</v>
          </cell>
        </row>
        <row r="156">
          <cell r="B156" t="str">
            <v>16"</v>
          </cell>
          <cell r="C156">
            <v>16</v>
          </cell>
          <cell r="D156" t="str">
            <v>160</v>
          </cell>
          <cell r="E156">
            <v>1.593</v>
          </cell>
          <cell r="F156">
            <v>1.393875</v>
          </cell>
          <cell r="G156">
            <v>12.814</v>
          </cell>
          <cell r="H156">
            <v>72.100654098907157</v>
          </cell>
          <cell r="I156">
            <v>1893.5371014401519</v>
          </cell>
          <cell r="J156">
            <v>236.69213768001899</v>
          </cell>
          <cell r="K156">
            <v>5.1246865513902407</v>
          </cell>
          <cell r="L156">
            <v>245.69315391552666</v>
          </cell>
          <cell r="M156">
            <v>55.981368978090458</v>
          </cell>
          <cell r="N156">
            <v>301.67452289361711</v>
          </cell>
        </row>
        <row r="157">
          <cell r="B157" t="str">
            <v>18"</v>
          </cell>
          <cell r="C157">
            <v>18</v>
          </cell>
          <cell r="D157" t="str">
            <v>10</v>
          </cell>
          <cell r="E157">
            <v>0.25</v>
          </cell>
          <cell r="F157">
            <v>0.21875</v>
          </cell>
          <cell r="G157">
            <v>17.5</v>
          </cell>
          <cell r="H157">
            <v>13.940817400304708</v>
          </cell>
          <cell r="I157">
            <v>549.13751040887757</v>
          </cell>
          <cell r="J157">
            <v>61.015278934319731</v>
          </cell>
          <cell r="K157">
            <v>6.2761951053165959</v>
          </cell>
          <cell r="L157">
            <v>47.505302664005001</v>
          </cell>
          <cell r="M157">
            <v>104.41194180211021</v>
          </cell>
          <cell r="N157">
            <v>151.91724446611522</v>
          </cell>
        </row>
        <row r="158">
          <cell r="B158" t="str">
            <v>18"</v>
          </cell>
          <cell r="C158">
            <v>18</v>
          </cell>
          <cell r="D158" t="str">
            <v>20</v>
          </cell>
          <cell r="E158">
            <v>0.312</v>
          </cell>
          <cell r="F158">
            <v>0.27300000000000002</v>
          </cell>
          <cell r="G158">
            <v>17.376000000000001</v>
          </cell>
          <cell r="H158">
            <v>17.337369147289213</v>
          </cell>
          <cell r="I158">
            <v>678.24370639798781</v>
          </cell>
          <cell r="J158">
            <v>75.360411821998639</v>
          </cell>
          <cell r="K158">
            <v>6.2546251686252168</v>
          </cell>
          <cell r="L158">
            <v>59.079532074034226</v>
          </cell>
          <cell r="M158">
            <v>102.93751767344405</v>
          </cell>
          <cell r="N158">
            <v>162.01704974747827</v>
          </cell>
        </row>
        <row r="159">
          <cell r="B159" t="str">
            <v>18"</v>
          </cell>
          <cell r="C159">
            <v>18</v>
          </cell>
          <cell r="D159" t="str">
            <v>Std</v>
          </cell>
          <cell r="E159">
            <v>0.375</v>
          </cell>
          <cell r="F159">
            <v>0.328125</v>
          </cell>
          <cell r="G159">
            <v>17.25</v>
          </cell>
          <cell r="H159">
            <v>20.763963944820038</v>
          </cell>
          <cell r="I159">
            <v>806.63133371576282</v>
          </cell>
          <cell r="J159">
            <v>89.625703746195867</v>
          </cell>
          <cell r="K159">
            <v>6.2327888019729984</v>
          </cell>
          <cell r="L159">
            <v>70.756137418570816</v>
          </cell>
          <cell r="M159">
            <v>101.4500520244585</v>
          </cell>
          <cell r="N159">
            <v>172.2061894430293</v>
          </cell>
        </row>
        <row r="160">
          <cell r="B160" t="str">
            <v>18"</v>
          </cell>
          <cell r="C160">
            <v>18</v>
          </cell>
          <cell r="D160" t="str">
            <v>30</v>
          </cell>
          <cell r="E160">
            <v>0.438</v>
          </cell>
          <cell r="F160">
            <v>0.38324999999999998</v>
          </cell>
          <cell r="G160">
            <v>17.123999999999999</v>
          </cell>
          <cell r="H160">
            <v>24.165620779866686</v>
          </cell>
          <cell r="I160">
            <v>932.23621036570648</v>
          </cell>
          <cell r="J160">
            <v>103.58180115174517</v>
          </cell>
          <cell r="K160">
            <v>6.2110354209262075</v>
          </cell>
          <cell r="L160">
            <v>82.347763136618042</v>
          </cell>
          <cell r="M160">
            <v>99.973411805598985</v>
          </cell>
          <cell r="N160">
            <v>182.32117494221703</v>
          </cell>
        </row>
        <row r="161">
          <cell r="B161" t="str">
            <v>18"</v>
          </cell>
          <cell r="C161">
            <v>18</v>
          </cell>
          <cell r="D161" t="str">
            <v>XS</v>
          </cell>
          <cell r="E161">
            <v>0.5</v>
          </cell>
          <cell r="F161">
            <v>0.4375</v>
          </cell>
          <cell r="G161">
            <v>17</v>
          </cell>
          <cell r="H161">
            <v>27.488935718910689</v>
          </cell>
          <cell r="I161">
            <v>1053.1698497307657</v>
          </cell>
          <cell r="J161">
            <v>117.0188721923073</v>
          </cell>
          <cell r="K161">
            <v>6.1897092015699737</v>
          </cell>
          <cell r="L161">
            <v>93.672427788178865</v>
          </cell>
          <cell r="M161">
            <v>98.530779365909709</v>
          </cell>
          <cell r="N161">
            <v>192.20320715408857</v>
          </cell>
        </row>
        <row r="162">
          <cell r="B162" t="str">
            <v>18"</v>
          </cell>
          <cell r="C162">
            <v>18</v>
          </cell>
          <cell r="D162" t="str">
            <v>40</v>
          </cell>
          <cell r="E162">
            <v>0.56200000000000006</v>
          </cell>
          <cell r="F162">
            <v>0.49175000000000002</v>
          </cell>
          <cell r="G162">
            <v>16.876000000000001</v>
          </cell>
          <cell r="H162">
            <v>30.788098093633891</v>
          </cell>
          <cell r="I162">
            <v>1171.485931726944</v>
          </cell>
          <cell r="J162">
            <v>130.16510352521601</v>
          </cell>
          <cell r="K162">
            <v>6.1684650440770108</v>
          </cell>
          <cell r="L162">
            <v>104.9147891683299</v>
          </cell>
          <cell r="M162">
            <v>97.098631419393641</v>
          </cell>
          <cell r="N162">
            <v>202.01342058772354</v>
          </cell>
        </row>
        <row r="163">
          <cell r="B163" t="str">
            <v>18"</v>
          </cell>
          <cell r="C163">
            <v>18</v>
          </cell>
          <cell r="E163">
            <v>0.625</v>
          </cell>
          <cell r="F163">
            <v>0.546875</v>
          </cell>
          <cell r="G163">
            <v>16.75</v>
          </cell>
          <cell r="H163">
            <v>34.115732722576659</v>
          </cell>
          <cell r="I163">
            <v>1289.0682915057969</v>
          </cell>
          <cell r="J163">
            <v>143.22981016731077</v>
          </cell>
          <cell r="K163">
            <v>6.1469631729822494</v>
          </cell>
          <cell r="L163">
            <v>116.25417377282912</v>
          </cell>
          <cell r="M163">
            <v>95.654123826463817</v>
          </cell>
          <cell r="N163">
            <v>211.90829759929295</v>
          </cell>
        </row>
        <row r="164">
          <cell r="B164" t="str">
            <v>18"</v>
          </cell>
          <cell r="C164">
            <v>18</v>
          </cell>
          <cell r="D164" t="str">
            <v>60</v>
          </cell>
          <cell r="E164">
            <v>0.75</v>
          </cell>
          <cell r="F164">
            <v>0.65625</v>
          </cell>
          <cell r="G164">
            <v>16.5</v>
          </cell>
          <cell r="H164">
            <v>40.644354955817946</v>
          </cell>
          <cell r="I164">
            <v>1514.6372901504033</v>
          </cell>
          <cell r="J164">
            <v>168.29303223893371</v>
          </cell>
          <cell r="K164">
            <v>6.1045577235373898</v>
          </cell>
          <cell r="L164">
            <v>138.50137537252161</v>
          </cell>
          <cell r="M164">
            <v>92.82008540612081</v>
          </cell>
          <cell r="N164">
            <v>231.3214607786424</v>
          </cell>
        </row>
        <row r="165">
          <cell r="B165" t="str">
            <v>18"</v>
          </cell>
          <cell r="C165">
            <v>18</v>
          </cell>
          <cell r="E165">
            <v>0.875</v>
          </cell>
          <cell r="F165">
            <v>0.765625</v>
          </cell>
          <cell r="G165">
            <v>16.25</v>
          </cell>
          <cell r="H165">
            <v>47.074802418634555</v>
          </cell>
          <cell r="I165">
            <v>1730.1828748317678</v>
          </cell>
          <cell r="J165">
            <v>192.24254164797421</v>
          </cell>
          <cell r="K165">
            <v>6.0625</v>
          </cell>
          <cell r="L165">
            <v>160.41403258725629</v>
          </cell>
          <cell r="M165">
            <v>90.028664104880733</v>
          </cell>
          <cell r="N165">
            <v>250.44269669213702</v>
          </cell>
        </row>
        <row r="166">
          <cell r="B166" t="str">
            <v>18"</v>
          </cell>
          <cell r="C166">
            <v>18</v>
          </cell>
          <cell r="D166" t="str">
            <v>80</v>
          </cell>
          <cell r="E166">
            <v>0.93700000000000006</v>
          </cell>
          <cell r="F166">
            <v>0.81987500000000002</v>
          </cell>
          <cell r="G166">
            <v>16.126000000000001</v>
          </cell>
          <cell r="H166">
            <v>50.227880734965851</v>
          </cell>
          <cell r="I166">
            <v>1833.4679412023829</v>
          </cell>
          <cell r="J166">
            <v>203.71866013359809</v>
          </cell>
          <cell r="K166">
            <v>6.0417706220941563</v>
          </cell>
          <cell r="L166">
            <v>171.15859192259023</v>
          </cell>
          <cell r="M166">
            <v>88.659930431589785</v>
          </cell>
          <cell r="N166">
            <v>259.81852235418</v>
          </cell>
        </row>
        <row r="167">
          <cell r="B167" t="str">
            <v>18"</v>
          </cell>
          <cell r="C167">
            <v>18</v>
          </cell>
          <cell r="D167" t="str">
            <v>100</v>
          </cell>
          <cell r="E167">
            <v>1.1559999999999999</v>
          </cell>
          <cell r="F167">
            <v>1.0114999999999998</v>
          </cell>
          <cell r="G167">
            <v>15.688000000000001</v>
          </cell>
          <cell r="H167">
            <v>61.172036575568839</v>
          </cell>
          <cell r="I167">
            <v>2179.6871457117413</v>
          </cell>
          <cell r="J167">
            <v>242.18746063463792</v>
          </cell>
          <cell r="K167">
            <v>5.9692615958759925</v>
          </cell>
          <cell r="L167">
            <v>208.4523474235065</v>
          </cell>
          <cell r="M167">
            <v>83.909133552492165</v>
          </cell>
          <cell r="N167">
            <v>292.36148097599869</v>
          </cell>
        </row>
        <row r="168">
          <cell r="B168" t="str">
            <v>18"</v>
          </cell>
          <cell r="C168">
            <v>18</v>
          </cell>
          <cell r="D168" t="str">
            <v>120</v>
          </cell>
          <cell r="E168">
            <v>1.375</v>
          </cell>
          <cell r="F168">
            <v>1.203125</v>
          </cell>
          <cell r="G168">
            <v>15.25</v>
          </cell>
          <cell r="H168">
            <v>71.814844565654184</v>
          </cell>
          <cell r="I168">
            <v>2498.090589285744</v>
          </cell>
          <cell r="J168">
            <v>277.56562103174934</v>
          </cell>
          <cell r="K168">
            <v>5.89789422166929</v>
          </cell>
          <cell r="L168">
            <v>244.71921759661731</v>
          </cell>
          <cell r="M168">
            <v>79.289150090949377</v>
          </cell>
          <cell r="N168">
            <v>324.0083676875667</v>
          </cell>
        </row>
        <row r="169">
          <cell r="B169" t="str">
            <v>18"</v>
          </cell>
          <cell r="C169">
            <v>18</v>
          </cell>
          <cell r="D169" t="str">
            <v>140</v>
          </cell>
          <cell r="E169">
            <v>1.5620000000000001</v>
          </cell>
          <cell r="F169">
            <v>1.3667500000000001</v>
          </cell>
          <cell r="G169">
            <v>14.875999999999999</v>
          </cell>
          <cell r="H169">
            <v>80.664023062025507</v>
          </cell>
          <cell r="I169">
            <v>2749.1074240799917</v>
          </cell>
          <cell r="J169">
            <v>305.45638045333243</v>
          </cell>
          <cell r="K169">
            <v>5.8378901154441056</v>
          </cell>
          <cell r="L169">
            <v>274.87404214720186</v>
          </cell>
          <cell r="M169">
            <v>75.447771167308048</v>
          </cell>
          <cell r="N169">
            <v>350.32181331450988</v>
          </cell>
        </row>
        <row r="170">
          <cell r="B170" t="str">
            <v>18"</v>
          </cell>
          <cell r="C170">
            <v>18</v>
          </cell>
          <cell r="D170" t="str">
            <v>160</v>
          </cell>
          <cell r="E170">
            <v>1.7809999999999999</v>
          </cell>
          <cell r="F170">
            <v>1.5583749999999998</v>
          </cell>
          <cell r="G170">
            <v>14.438000000000001</v>
          </cell>
          <cell r="H170">
            <v>90.748167913708244</v>
          </cell>
          <cell r="I170">
            <v>3019.9620211217025</v>
          </cell>
          <cell r="J170">
            <v>335.55133568018914</v>
          </cell>
          <cell r="K170">
            <v>5.76875118634874</v>
          </cell>
          <cell r="L170">
            <v>309.23718883588782</v>
          </cell>
          <cell r="M170">
            <v>71.07030025155187</v>
          </cell>
          <cell r="N170">
            <v>380.30748908743971</v>
          </cell>
        </row>
        <row r="171">
          <cell r="B171" t="str">
            <v>20"</v>
          </cell>
          <cell r="C171">
            <v>20</v>
          </cell>
          <cell r="D171" t="str">
            <v>10</v>
          </cell>
          <cell r="E171">
            <v>0.25</v>
          </cell>
          <cell r="F171">
            <v>0.21875</v>
          </cell>
          <cell r="G171">
            <v>19.5</v>
          </cell>
          <cell r="H171">
            <v>15.511613727099604</v>
          </cell>
          <cell r="I171">
            <v>756.43353816059164</v>
          </cell>
          <cell r="J171">
            <v>75.643353816059161</v>
          </cell>
          <cell r="K171">
            <v>6.9832388617317109</v>
          </cell>
          <cell r="L171">
            <v>52.858012823329503</v>
          </cell>
          <cell r="M171">
            <v>129.64127631102826</v>
          </cell>
          <cell r="N171">
            <v>182.49928913435775</v>
          </cell>
        </row>
        <row r="172">
          <cell r="B172" t="str">
            <v>20"</v>
          </cell>
          <cell r="C172">
            <v>20</v>
          </cell>
          <cell r="D172" t="str">
            <v>Std     20</v>
          </cell>
          <cell r="E172">
            <v>0.375</v>
          </cell>
          <cell r="F172">
            <v>0.328125</v>
          </cell>
          <cell r="G172">
            <v>19.25</v>
          </cell>
          <cell r="H172">
            <v>23.120158435012385</v>
          </cell>
          <cell r="I172">
            <v>1113.4704427549518</v>
          </cell>
          <cell r="J172">
            <v>111.34704427549518</v>
          </cell>
          <cell r="K172">
            <v>6.9397518867752028</v>
          </cell>
          <cell r="L172">
            <v>78.785202657557591</v>
          </cell>
          <cell r="M172">
            <v>126.33844958055334</v>
          </cell>
          <cell r="N172">
            <v>205.12365223811094</v>
          </cell>
        </row>
        <row r="173">
          <cell r="B173" t="str">
            <v>20"</v>
          </cell>
          <cell r="C173">
            <v>20</v>
          </cell>
          <cell r="D173" t="str">
            <v>XS      30</v>
          </cell>
          <cell r="E173">
            <v>0.5</v>
          </cell>
          <cell r="F173">
            <v>0.4375</v>
          </cell>
          <cell r="G173">
            <v>19</v>
          </cell>
          <cell r="H173">
            <v>30.630528372500482</v>
          </cell>
          <cell r="I173">
            <v>1456.8645057170543</v>
          </cell>
          <cell r="J173">
            <v>145.68645057170542</v>
          </cell>
          <cell r="K173">
            <v>6.8965571120668612</v>
          </cell>
          <cell r="L173">
            <v>104.37784810682787</v>
          </cell>
          <cell r="M173">
            <v>123.07823996918134</v>
          </cell>
          <cell r="N173">
            <v>227.45608807600922</v>
          </cell>
        </row>
        <row r="174">
          <cell r="B174" t="str">
            <v>20"</v>
          </cell>
          <cell r="C174">
            <v>20</v>
          </cell>
          <cell r="D174" t="str">
            <v>40</v>
          </cell>
          <cell r="E174">
            <v>0.59299999999999997</v>
          </cell>
          <cell r="F174">
            <v>0.51887499999999998</v>
          </cell>
          <cell r="G174">
            <v>18.814</v>
          </cell>
          <cell r="H174">
            <v>36.154550956532766</v>
          </cell>
          <cell r="I174">
            <v>1703.7077321628469</v>
          </cell>
          <cell r="J174">
            <v>170.3707732162847</v>
          </cell>
          <cell r="K174">
            <v>6.864613044447589</v>
          </cell>
          <cell r="L174">
            <v>123.20173462954476</v>
          </cell>
          <cell r="M174">
            <v>120.68029264144668</v>
          </cell>
          <cell r="N174">
            <v>243.88202727099144</v>
          </cell>
        </row>
        <row r="175">
          <cell r="B175" t="str">
            <v>20"</v>
          </cell>
          <cell r="C175">
            <v>20</v>
          </cell>
          <cell r="E175">
            <v>0.625</v>
          </cell>
          <cell r="F175">
            <v>0.546875</v>
          </cell>
          <cell r="G175">
            <v>18.75</v>
          </cell>
          <cell r="H175">
            <v>38.042723539563902</v>
          </cell>
          <cell r="I175">
            <v>1786.9677756377184</v>
          </cell>
          <cell r="J175">
            <v>178.69677756377183</v>
          </cell>
          <cell r="K175">
            <v>6.8536600623316586</v>
          </cell>
          <cell r="L175">
            <v>129.6359491711404</v>
          </cell>
          <cell r="M175">
            <v>119.86064747691223</v>
          </cell>
          <cell r="N175">
            <v>249.49659664805262</v>
          </cell>
        </row>
        <row r="176">
          <cell r="B176" t="str">
            <v>20"</v>
          </cell>
          <cell r="C176">
            <v>20</v>
          </cell>
          <cell r="E176">
            <v>0.75</v>
          </cell>
          <cell r="F176">
            <v>0.65625</v>
          </cell>
          <cell r="G176">
            <v>18.5</v>
          </cell>
          <cell r="H176">
            <v>45.356743936202641</v>
          </cell>
          <cell r="I176">
            <v>2104.1276991654004</v>
          </cell>
          <cell r="J176">
            <v>210.41276991654004</v>
          </cell>
          <cell r="K176">
            <v>6.811066362912638</v>
          </cell>
          <cell r="L176">
            <v>154.55950585049513</v>
          </cell>
          <cell r="M176">
            <v>116.68567210374603</v>
          </cell>
          <cell r="N176">
            <v>271.24517795424117</v>
          </cell>
        </row>
        <row r="177">
          <cell r="B177" t="str">
            <v>20"</v>
          </cell>
          <cell r="C177">
            <v>20</v>
          </cell>
          <cell r="D177" t="str">
            <v>60</v>
          </cell>
          <cell r="E177">
            <v>0.81200000000000006</v>
          </cell>
          <cell r="F177">
            <v>0.71050000000000002</v>
          </cell>
          <cell r="G177">
            <v>18.376000000000001</v>
          </cell>
          <cell r="H177">
            <v>48.948074427709699</v>
          </cell>
          <cell r="I177">
            <v>2256.7429440053497</v>
          </cell>
          <cell r="J177">
            <v>225.67429440053496</v>
          </cell>
          <cell r="K177">
            <v>6.7900541971327453</v>
          </cell>
          <cell r="L177">
            <v>166.79747132028055</v>
          </cell>
          <cell r="M177">
            <v>115.12669561077973</v>
          </cell>
          <cell r="N177">
            <v>281.92416693106031</v>
          </cell>
        </row>
        <row r="178">
          <cell r="B178" t="str">
            <v>20"</v>
          </cell>
          <cell r="C178">
            <v>20</v>
          </cell>
          <cell r="E178">
            <v>0.875</v>
          </cell>
          <cell r="F178">
            <v>0.765625</v>
          </cell>
          <cell r="G178">
            <v>18.25</v>
          </cell>
          <cell r="H178">
            <v>52.572589562416695</v>
          </cell>
          <cell r="I178">
            <v>2408.6871210061931</v>
          </cell>
          <cell r="J178">
            <v>240.86871210061932</v>
          </cell>
          <cell r="K178">
            <v>6.7687817404611295</v>
          </cell>
          <cell r="L178">
            <v>179.14851814489208</v>
          </cell>
          <cell r="M178">
            <v>113.55331384968272</v>
          </cell>
          <cell r="N178">
            <v>292.70183199457483</v>
          </cell>
        </row>
        <row r="179">
          <cell r="B179" t="str">
            <v>20"</v>
          </cell>
          <cell r="C179">
            <v>20</v>
          </cell>
          <cell r="D179" t="str">
            <v>80</v>
          </cell>
          <cell r="E179">
            <v>1.0309999999999999</v>
          </cell>
          <cell r="F179">
            <v>0.90212499999999995</v>
          </cell>
          <cell r="G179">
            <v>17.937999999999999</v>
          </cell>
          <cell r="H179">
            <v>61.44025004836913</v>
          </cell>
          <cell r="I179">
            <v>2771.6151608270297</v>
          </cell>
          <cell r="J179">
            <v>277.16151608270297</v>
          </cell>
          <cell r="K179">
            <v>6.7164529515213607</v>
          </cell>
          <cell r="L179">
            <v>209.36632268321137</v>
          </cell>
          <cell r="M179">
            <v>109.7039119976675</v>
          </cell>
          <cell r="N179">
            <v>319.07023468087885</v>
          </cell>
        </row>
        <row r="180">
          <cell r="B180" t="str">
            <v>20"</v>
          </cell>
          <cell r="C180">
            <v>20</v>
          </cell>
          <cell r="D180" t="str">
            <v>100</v>
          </cell>
          <cell r="E180">
            <v>1.2809999999999999</v>
          </cell>
          <cell r="F180">
            <v>1.1208749999999998</v>
          </cell>
          <cell r="G180">
            <v>17.437999999999999</v>
          </cell>
          <cell r="H180">
            <v>75.332372762543187</v>
          </cell>
          <cell r="I180">
            <v>3315.0191620182691</v>
          </cell>
          <cell r="J180">
            <v>331.50191620182693</v>
          </cell>
          <cell r="K180">
            <v>6.6336445676566065</v>
          </cell>
          <cell r="L180">
            <v>256.7056913322773</v>
          </cell>
          <cell r="M180">
            <v>103.67341917613047</v>
          </cell>
          <cell r="N180">
            <v>360.37911050840773</v>
          </cell>
        </row>
        <row r="181">
          <cell r="B181" t="str">
            <v>20"</v>
          </cell>
          <cell r="C181">
            <v>20</v>
          </cell>
          <cell r="D181" t="str">
            <v>120</v>
          </cell>
          <cell r="E181">
            <v>1.5</v>
          </cell>
          <cell r="F181">
            <v>1.3125</v>
          </cell>
          <cell r="G181">
            <v>17</v>
          </cell>
          <cell r="H181">
            <v>87.179196137116762</v>
          </cell>
          <cell r="I181">
            <v>3754.1541336545906</v>
          </cell>
          <cell r="J181">
            <v>375.41541336545907</v>
          </cell>
          <cell r="K181">
            <v>6.562202374203344</v>
          </cell>
          <cell r="L181">
            <v>297.0754138425101</v>
          </cell>
          <cell r="M181">
            <v>98.530779365909709</v>
          </cell>
          <cell r="N181">
            <v>395.60619320841982</v>
          </cell>
        </row>
        <row r="182">
          <cell r="B182" t="str">
            <v>20"</v>
          </cell>
          <cell r="C182">
            <v>20</v>
          </cell>
          <cell r="D182" t="str">
            <v>140</v>
          </cell>
          <cell r="E182">
            <v>1.75</v>
          </cell>
          <cell r="F182">
            <v>1.53125</v>
          </cell>
          <cell r="G182">
            <v>16.5</v>
          </cell>
          <cell r="H182">
            <v>100.33461537402401</v>
          </cell>
          <cell r="I182">
            <v>4215.6215740742282</v>
          </cell>
          <cell r="J182">
            <v>421.56215740742283</v>
          </cell>
          <cell r="K182">
            <v>6.4819460812320866</v>
          </cell>
          <cell r="L182">
            <v>341.9043614268528</v>
          </cell>
          <cell r="M182">
            <v>92.820085406120839</v>
          </cell>
          <cell r="N182">
            <v>434.72444683297363</v>
          </cell>
        </row>
        <row r="183">
          <cell r="B183" t="str">
            <v>20"</v>
          </cell>
          <cell r="C183">
            <v>20</v>
          </cell>
          <cell r="D183" t="str">
            <v>160</v>
          </cell>
          <cell r="E183">
            <v>1.968</v>
          </cell>
          <cell r="F183">
            <v>1.722</v>
          </cell>
          <cell r="G183">
            <v>16.064</v>
          </cell>
          <cell r="H183">
            <v>111.4856230997173</v>
          </cell>
          <cell r="I183">
            <v>4585.2092471646865</v>
          </cell>
          <cell r="J183">
            <v>458.52092471646864</v>
          </cell>
          <cell r="K183">
            <v>6.4131315283564865</v>
          </cell>
          <cell r="L183">
            <v>379.90299391780985</v>
          </cell>
          <cell r="M183">
            <v>87.979495279884247</v>
          </cell>
          <cell r="N183">
            <v>467.8824891976941</v>
          </cell>
        </row>
        <row r="184">
          <cell r="B184" t="str">
            <v>24"</v>
          </cell>
          <cell r="C184">
            <v>24</v>
          </cell>
          <cell r="D184" t="str">
            <v>10</v>
          </cell>
          <cell r="E184">
            <v>0.25</v>
          </cell>
          <cell r="F184">
            <v>0.21875</v>
          </cell>
          <cell r="G184">
            <v>23.5</v>
          </cell>
          <cell r="H184">
            <v>18.653206380689397</v>
          </cell>
          <cell r="I184">
            <v>1315.3425061883008</v>
          </cell>
          <cell r="J184">
            <v>109.61187551569174</v>
          </cell>
          <cell r="K184">
            <v>8.3973582155342168</v>
          </cell>
          <cell r="L184">
            <v>63.563433141978514</v>
          </cell>
          <cell r="M184">
            <v>188.28243219662158</v>
          </cell>
          <cell r="N184">
            <v>251.84586533860011</v>
          </cell>
        </row>
        <row r="185">
          <cell r="B185" t="str">
            <v>24"</v>
          </cell>
          <cell r="C185">
            <v>24</v>
          </cell>
          <cell r="D185" t="str">
            <v>Std     20</v>
          </cell>
          <cell r="E185">
            <v>0.375</v>
          </cell>
          <cell r="F185">
            <v>0.328125</v>
          </cell>
          <cell r="G185">
            <v>23.25</v>
          </cell>
          <cell r="H185">
            <v>27.832547415397073</v>
          </cell>
          <cell r="I185">
            <v>1942.2986702190185</v>
          </cell>
          <cell r="J185">
            <v>161.85822251825155</v>
          </cell>
          <cell r="K185">
            <v>8.3537510287295493</v>
          </cell>
          <cell r="L185">
            <v>94.843333135531111</v>
          </cell>
          <cell r="M185">
            <v>184.29773156050021</v>
          </cell>
          <cell r="N185">
            <v>279.14106469603132</v>
          </cell>
        </row>
        <row r="186">
          <cell r="B186" t="str">
            <v>24"</v>
          </cell>
          <cell r="C186">
            <v>24</v>
          </cell>
          <cell r="D186" t="str">
            <v>XS</v>
          </cell>
          <cell r="E186">
            <v>0.5</v>
          </cell>
          <cell r="F186">
            <v>0.4375</v>
          </cell>
          <cell r="G186">
            <v>23</v>
          </cell>
          <cell r="H186">
            <v>36.913713679680072</v>
          </cell>
          <cell r="I186">
            <v>2549.3533510029047</v>
          </cell>
          <cell r="J186">
            <v>212.4461125835754</v>
          </cell>
          <cell r="K186">
            <v>8.3103850692973307</v>
          </cell>
          <cell r="L186">
            <v>125.78868874412593</v>
          </cell>
          <cell r="M186">
            <v>180.35564804348178</v>
          </cell>
          <cell r="N186">
            <v>306.1443367876077</v>
          </cell>
        </row>
        <row r="187">
          <cell r="B187" t="str">
            <v>24"</v>
          </cell>
          <cell r="C187">
            <v>24</v>
          </cell>
          <cell r="D187">
            <v>30</v>
          </cell>
          <cell r="E187">
            <v>0.56200000000000006</v>
          </cell>
          <cell r="F187">
            <v>0.49175000000000002</v>
          </cell>
          <cell r="G187">
            <v>22.876000000000001</v>
          </cell>
          <cell r="H187">
            <v>41.381548521538626</v>
          </cell>
          <cell r="I187">
            <v>2843.2004403889637</v>
          </cell>
          <cell r="J187">
            <v>236.93337003241365</v>
          </cell>
          <cell r="K187">
            <v>8.2889662202231253</v>
          </cell>
          <cell r="L187">
            <v>141.01346648281421</v>
          </cell>
          <cell r="M187">
            <v>178.4161859111648</v>
          </cell>
          <cell r="N187">
            <v>319.42965239397904</v>
          </cell>
        </row>
        <row r="188">
          <cell r="B188" t="str">
            <v>24"</v>
          </cell>
          <cell r="C188">
            <v>24</v>
          </cell>
          <cell r="E188">
            <v>0.625</v>
          </cell>
          <cell r="F188">
            <v>0.546875</v>
          </cell>
          <cell r="G188">
            <v>22.75</v>
          </cell>
          <cell r="H188">
            <v>45.896705173538386</v>
          </cell>
          <cell r="I188">
            <v>3136.9322282085982</v>
          </cell>
          <cell r="J188">
            <v>261.41101901738318</v>
          </cell>
          <cell r="K188">
            <v>8.267264133315205</v>
          </cell>
          <cell r="L188">
            <v>156.39949996776295</v>
          </cell>
          <cell r="M188">
            <v>176.45618164556623</v>
          </cell>
          <cell r="N188">
            <v>332.85568161332918</v>
          </cell>
        </row>
        <row r="189">
          <cell r="B189" t="str">
            <v>24"</v>
          </cell>
          <cell r="C189">
            <v>24</v>
          </cell>
          <cell r="D189" t="str">
            <v>40</v>
          </cell>
          <cell r="E189">
            <v>0.68700000000000006</v>
          </cell>
          <cell r="F189">
            <v>0.60112500000000002</v>
          </cell>
          <cell r="G189">
            <v>22.626000000000001</v>
          </cell>
          <cell r="H189">
            <v>50.315845329266338</v>
          </cell>
          <cell r="I189">
            <v>3421.2758290609936</v>
          </cell>
          <cell r="J189">
            <v>285.10631908841611</v>
          </cell>
          <cell r="K189">
            <v>8.2459682421168718</v>
          </cell>
          <cell r="L189">
            <v>171.45834369151231</v>
          </cell>
          <cell r="M189">
            <v>174.5378576043243</v>
          </cell>
          <cell r="N189">
            <v>345.99620129583661</v>
          </cell>
        </row>
        <row r="190">
          <cell r="B190" t="str">
            <v>24"</v>
          </cell>
          <cell r="C190">
            <v>24</v>
          </cell>
          <cell r="E190">
            <v>0.75</v>
          </cell>
          <cell r="F190">
            <v>0.65625</v>
          </cell>
          <cell r="G190">
            <v>22.5</v>
          </cell>
          <cell r="H190">
            <v>54.781521896972016</v>
          </cell>
          <cell r="I190">
            <v>3705.4563795623731</v>
          </cell>
          <cell r="J190">
            <v>308.78803163019774</v>
          </cell>
          <cell r="K190">
            <v>8.2243920747979899</v>
          </cell>
          <cell r="L190">
            <v>186.67576680644217</v>
          </cell>
          <cell r="M190">
            <v>172.5993323667536</v>
          </cell>
          <cell r="N190">
            <v>359.27509917319577</v>
          </cell>
        </row>
        <row r="191">
          <cell r="B191" t="str">
            <v>24"</v>
          </cell>
          <cell r="C191">
            <v>24</v>
          </cell>
          <cell r="D191" t="str">
            <v>60</v>
          </cell>
          <cell r="E191">
            <v>0.96799999999999997</v>
          </cell>
          <cell r="F191">
            <v>0.84699999999999998</v>
          </cell>
          <cell r="G191">
            <v>22.064</v>
          </cell>
          <cell r="H191">
            <v>70.04173281356077</v>
          </cell>
          <cell r="I191">
            <v>4652.6100745571875</v>
          </cell>
          <cell r="J191">
            <v>387.71750621309894</v>
          </cell>
          <cell r="K191">
            <v>8.150230426190415</v>
          </cell>
          <cell r="L191">
            <v>238.6770890741922</v>
          </cell>
          <cell r="M191">
            <v>165.97496010334595</v>
          </cell>
          <cell r="N191">
            <v>404.65204917753817</v>
          </cell>
        </row>
        <row r="192">
          <cell r="B192" t="str">
            <v>24"</v>
          </cell>
          <cell r="C192">
            <v>24</v>
          </cell>
          <cell r="D192" t="str">
            <v>80</v>
          </cell>
          <cell r="E192">
            <v>1.218</v>
          </cell>
          <cell r="F192">
            <v>1.06575</v>
          </cell>
          <cell r="G192">
            <v>21.564</v>
          </cell>
          <cell r="H192">
            <v>87.174408349912682</v>
          </cell>
          <cell r="I192">
            <v>5671.8181567157753</v>
          </cell>
          <cell r="J192">
            <v>472.65151305964793</v>
          </cell>
          <cell r="K192">
            <v>8.0661565196814777</v>
          </cell>
          <cell r="L192">
            <v>297.0590987819445</v>
          </cell>
          <cell r="M192">
            <v>158.53776141446031</v>
          </cell>
          <cell r="N192">
            <v>455.5968601964048</v>
          </cell>
        </row>
        <row r="193">
          <cell r="B193" t="str">
            <v>24"</v>
          </cell>
          <cell r="C193">
            <v>24</v>
          </cell>
          <cell r="D193" t="str">
            <v>100</v>
          </cell>
          <cell r="E193">
            <v>1.5309999999999999</v>
          </cell>
          <cell r="F193">
            <v>1.3396249999999998</v>
          </cell>
          <cell r="G193">
            <v>20.937999999999999</v>
          </cell>
          <cell r="H193">
            <v>108.0709098056024</v>
          </cell>
          <cell r="I193">
            <v>6851.6946279838203</v>
          </cell>
          <cell r="J193">
            <v>570.97455233198502</v>
          </cell>
          <cell r="K193">
            <v>7.9624110827060406</v>
          </cell>
          <cell r="L193">
            <v>368.26687647291857</v>
          </cell>
          <cell r="M193">
            <v>149.46670693153365</v>
          </cell>
          <cell r="N193">
            <v>517.73358340445225</v>
          </cell>
        </row>
        <row r="194">
          <cell r="B194" t="str">
            <v>24"</v>
          </cell>
          <cell r="C194">
            <v>24</v>
          </cell>
          <cell r="D194" t="str">
            <v>120</v>
          </cell>
          <cell r="E194">
            <v>1.8120000000000001</v>
          </cell>
          <cell r="F194">
            <v>1.5855000000000001</v>
          </cell>
          <cell r="G194">
            <v>20.376000000000001</v>
          </cell>
          <cell r="H194">
            <v>126.30665192970476</v>
          </cell>
          <cell r="I194">
            <v>7824.5500661023643</v>
          </cell>
          <cell r="J194">
            <v>652.04583884186366</v>
          </cell>
          <cell r="K194">
            <v>7.8707582862135972</v>
          </cell>
          <cell r="L194">
            <v>430.40774124669383</v>
          </cell>
          <cell r="M194">
            <v>141.55067320239033</v>
          </cell>
          <cell r="N194">
            <v>571.9584144490841</v>
          </cell>
        </row>
        <row r="195">
          <cell r="B195" t="str">
            <v>24"</v>
          </cell>
          <cell r="C195">
            <v>24</v>
          </cell>
          <cell r="D195" t="str">
            <v>140</v>
          </cell>
          <cell r="E195">
            <v>2.0619999999999998</v>
          </cell>
          <cell r="F195">
            <v>1.8042499999999999</v>
          </cell>
          <cell r="G195">
            <v>19.876000000000001</v>
          </cell>
          <cell r="H195">
            <v>142.11357536624183</v>
          </cell>
          <cell r="I195">
            <v>8625.0094601231431</v>
          </cell>
          <cell r="J195">
            <v>718.75078834359522</v>
          </cell>
          <cell r="K195">
            <v>7.7904403598256238</v>
          </cell>
          <cell r="L195">
            <v>484.27206357997648</v>
          </cell>
          <cell r="M195">
            <v>134.68897608987024</v>
          </cell>
          <cell r="N195">
            <v>618.96103966984674</v>
          </cell>
        </row>
        <row r="196">
          <cell r="B196" t="str">
            <v>24"</v>
          </cell>
          <cell r="C196">
            <v>24</v>
          </cell>
          <cell r="D196" t="str">
            <v>160</v>
          </cell>
          <cell r="E196">
            <v>2.343</v>
          </cell>
          <cell r="F196">
            <v>2.050125</v>
          </cell>
          <cell r="G196">
            <v>19.314</v>
          </cell>
          <cell r="H196">
            <v>159.4117971274747</v>
          </cell>
          <cell r="I196">
            <v>9455.4170523323992</v>
          </cell>
          <cell r="J196">
            <v>787.95142102769989</v>
          </cell>
          <cell r="K196">
            <v>7.7015850478976073</v>
          </cell>
          <cell r="L196">
            <v>543.21819541142008</v>
          </cell>
          <cell r="M196">
            <v>127.17991471006852</v>
          </cell>
          <cell r="N196">
            <v>670.39811012148857</v>
          </cell>
        </row>
        <row r="197">
          <cell r="B197" t="str">
            <v>30"</v>
          </cell>
          <cell r="C197">
            <v>30</v>
          </cell>
          <cell r="D197" t="str">
            <v>10</v>
          </cell>
          <cell r="E197">
            <v>0.312</v>
          </cell>
          <cell r="F197">
            <v>0.27300000000000002</v>
          </cell>
          <cell r="G197">
            <v>29.376000000000001</v>
          </cell>
          <cell r="H197">
            <v>29.099492042329395</v>
          </cell>
          <cell r="I197">
            <v>3206.3082086213481</v>
          </cell>
          <cell r="J197">
            <v>213.75388057475655</v>
          </cell>
          <cell r="K197">
            <v>10.496872677135794</v>
          </cell>
          <cell r="L197">
            <v>99.160625747056116</v>
          </cell>
          <cell r="M197">
            <v>294.21133069413656</v>
          </cell>
          <cell r="N197">
            <v>393.37195644119265</v>
          </cell>
        </row>
        <row r="198">
          <cell r="B198" t="str">
            <v>30"</v>
          </cell>
          <cell r="C198">
            <v>30</v>
          </cell>
          <cell r="E198">
            <v>0.375</v>
          </cell>
          <cell r="F198">
            <v>0.328125</v>
          </cell>
          <cell r="G198">
            <v>29.25</v>
          </cell>
          <cell r="H198">
            <v>34.901130885974105</v>
          </cell>
          <cell r="I198">
            <v>3829.4447869379951</v>
          </cell>
          <cell r="J198">
            <v>255.29631912919967</v>
          </cell>
          <cell r="K198">
            <v>10.474858292597567</v>
          </cell>
          <cell r="L198">
            <v>118.93052885249138</v>
          </cell>
          <cell r="M198">
            <v>291.69287169981357</v>
          </cell>
          <cell r="N198">
            <v>410.62340055230493</v>
          </cell>
        </row>
        <row r="199">
          <cell r="B199" t="str">
            <v>30"</v>
          </cell>
          <cell r="C199">
            <v>30</v>
          </cell>
          <cell r="D199" t="str">
            <v>Std     20</v>
          </cell>
          <cell r="E199">
            <v>0.5</v>
          </cell>
          <cell r="F199">
            <v>0.4375</v>
          </cell>
          <cell r="G199">
            <v>29</v>
          </cell>
          <cell r="H199">
            <v>46.338491640449448</v>
          </cell>
          <cell r="I199">
            <v>5042.2071216264058</v>
          </cell>
          <cell r="J199">
            <v>336.14714144176037</v>
          </cell>
          <cell r="K199">
            <v>10.431323022512533</v>
          </cell>
          <cell r="L199">
            <v>157.90494970007293</v>
          </cell>
          <cell r="M199">
            <v>286.72797732432548</v>
          </cell>
          <cell r="N199">
            <v>444.63292702439844</v>
          </cell>
        </row>
        <row r="200">
          <cell r="B200" t="str">
            <v>30"</v>
          </cell>
          <cell r="C200">
            <v>30</v>
          </cell>
          <cell r="E200">
            <v>0.56200000000000006</v>
          </cell>
          <cell r="F200">
            <v>0.49175000000000002</v>
          </cell>
          <cell r="G200">
            <v>28.876000000000001</v>
          </cell>
          <cell r="H200">
            <v>51.974998949443453</v>
          </cell>
          <cell r="I200">
            <v>5632.2167591325306</v>
          </cell>
          <cell r="J200">
            <v>375.48111727550202</v>
          </cell>
          <cell r="K200">
            <v>10.409801198870225</v>
          </cell>
          <cell r="L200">
            <v>177.11214379729881</v>
          </cell>
          <cell r="M200">
            <v>284.28120100620748</v>
          </cell>
          <cell r="N200">
            <v>461.3933448035063</v>
          </cell>
        </row>
        <row r="201">
          <cell r="B201" t="str">
            <v>30"</v>
          </cell>
          <cell r="C201">
            <v>30</v>
          </cell>
          <cell r="D201" t="str">
            <v>30</v>
          </cell>
          <cell r="E201">
            <v>0.625</v>
          </cell>
          <cell r="F201">
            <v>0.546875</v>
          </cell>
          <cell r="G201">
            <v>28.75</v>
          </cell>
          <cell r="H201">
            <v>57.677677624500106</v>
          </cell>
          <cell r="I201">
            <v>6224.0072045969355</v>
          </cell>
          <cell r="J201">
            <v>414.93381363979569</v>
          </cell>
          <cell r="K201">
            <v>10.387981336621664</v>
          </cell>
          <cell r="L201">
            <v>196.54482616269672</v>
          </cell>
          <cell r="M201">
            <v>281.80570006794028</v>
          </cell>
          <cell r="N201">
            <v>478.350526230637</v>
          </cell>
        </row>
        <row r="202">
          <cell r="B202" t="str">
            <v>30"</v>
          </cell>
          <cell r="C202">
            <v>30</v>
          </cell>
          <cell r="E202">
            <v>0.75</v>
          </cell>
          <cell r="F202">
            <v>0.65625</v>
          </cell>
          <cell r="G202">
            <v>28.5</v>
          </cell>
          <cell r="H202">
            <v>68.918688838126087</v>
          </cell>
          <cell r="I202">
            <v>7375.376560192587</v>
          </cell>
          <cell r="J202">
            <v>491.69177067950579</v>
          </cell>
          <cell r="K202">
            <v>10.344835668100291</v>
          </cell>
          <cell r="L202">
            <v>234.85015824036273</v>
          </cell>
          <cell r="M202">
            <v>276.92603993065796</v>
          </cell>
          <cell r="N202">
            <v>511.77619817102072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refreshError="1"/>
      <sheetData sheetId="39" refreshError="1"/>
      <sheetData sheetId="40" refreshError="1"/>
      <sheetData sheetId="4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Cliente"/>
      <sheetName val="Custos"/>
      <sheetName val="Equip. AT"/>
      <sheetName val="Plan Cliente SPE"/>
      <sheetName val="SPE"/>
      <sheetName val="Painéis"/>
      <sheetName val="PNs FCAC"/>
      <sheetName val="Equip. Div"/>
      <sheetName val="Incêndio"/>
      <sheetName val="FCAC"/>
      <sheetName val="Coord&amp;Eng.Eletr"/>
      <sheetName val="Eng. Automação"/>
      <sheetName val="Superv.Comiss."/>
      <sheetName val="Hardware-software Altern"/>
      <sheetName val="Treinamento"/>
      <sheetName val="Sobressalentes"/>
      <sheetName val="Transporte"/>
      <sheetName val="Seguros"/>
      <sheetName val="Quant. AT"/>
      <sheetName val="Ajuda"/>
      <sheetName val="CASH_FLOW"/>
      <sheetName val="16-CUSTO_EQUIPTO"/>
      <sheetName val="DADOS"/>
      <sheetName val="15-DIVERSOS"/>
      <sheetName val="ÍNDICE"/>
      <sheetName val="13-MAT-FERR"/>
      <sheetName val="14-MAT.SEG "/>
      <sheetName val="16-EQUIP."/>
      <sheetName val="-17-MOI"/>
      <sheetName val="-18-CANTEIRO"/>
      <sheetName val="-19-TRANSP.PESSOAL"/>
      <sheetName val="-01-MOD"/>
      <sheetName val="-20-MOB-DESMOB "/>
      <sheetName val="-21-REFEICAO"/>
      <sheetName val="-22-VARIOS"/>
      <sheetName val="-23-TERCEIROS"/>
      <sheetName val="ENG"/>
      <sheetName val="samarco"/>
      <sheetName val="plan2"/>
      <sheetName val="Plan3"/>
      <sheetName val="erection"/>
      <sheetName val="m.o."/>
      <sheetName val="Plan_Cliente"/>
      <sheetName val="Equip__AT"/>
      <sheetName val="Plan_Cliente_SPE"/>
      <sheetName val="PNs_FCAC"/>
      <sheetName val="Equip__Div"/>
      <sheetName val="Coord&amp;Eng_Eletr"/>
      <sheetName val="Eng__Automação"/>
      <sheetName val="Superv_Comiss_"/>
      <sheetName val="Hardware-software_Altern"/>
      <sheetName val="Quant__AT"/>
      <sheetName val="14-MAT_SEG_"/>
      <sheetName val="16-EQUIP_"/>
      <sheetName val="-19-TRANSP_PESSOAL"/>
      <sheetName val="-20-MOB-DESMOB_"/>
      <sheetName val="mcbr"/>
    </sheetNames>
    <sheetDataSet>
      <sheetData sheetId="0" refreshError="1"/>
      <sheetData sheetId="1">
        <row r="1">
          <cell r="F1" t="str">
            <v>BARRO ALTO PROJECT</v>
          </cell>
        </row>
      </sheetData>
      <sheetData sheetId="2" refreshError="1"/>
      <sheetData sheetId="3" refreshError="1"/>
      <sheetData sheetId="4" refreshError="1"/>
      <sheetData sheetId="5" refreshError="1"/>
      <sheetData sheetId="6" refreshError="1"/>
      <sheetData sheetId="7" refreshError="1"/>
      <sheetData sheetId="8" refreshError="1"/>
      <sheetData sheetId="9">
        <row r="1">
          <cell r="P1">
            <v>38765</v>
          </cell>
        </row>
        <row r="2">
          <cell r="P2">
            <v>2.16</v>
          </cell>
        </row>
        <row r="3">
          <cell r="L3">
            <v>140</v>
          </cell>
        </row>
      </sheetData>
      <sheetData sheetId="10" refreshError="1"/>
      <sheetData sheetId="11"/>
      <sheetData sheetId="12"/>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32258F7-9581-4BFE-BE1A-39E4A8A93E13}" name="Tabela1" displayName="Tabela1" ref="H16:K19" totalsRowShown="0" headerRowDxfId="18" dataDxfId="17">
  <autoFilter ref="H16:K19" xr:uid="{8D25DF6A-8ED8-4BE0-8264-35053602983A}"/>
  <tableColumns count="4">
    <tableColumn id="1" xr3:uid="{F527997D-D2B9-45EB-8EFD-3E002A9F0C4A}" name="Classe" dataDxfId="16"/>
    <tableColumn id="2" xr3:uid="{9789994B-63B6-4B7C-ABDF-755DC4CEAE56}" name="%" dataDxfId="15" dataCellStyle="Porcentagem"/>
    <tableColumn id="3" xr3:uid="{DAEC5591-5FB5-4664-8BFF-5731F0681A3A}" name="Proporção" dataDxfId="14" dataCellStyle="Porcentagem">
      <calculatedColumnFormula>COUNTIF($F$17:$F$221,$H17)/COUNTA($D$17:$D$221)</calculatedColumnFormula>
    </tableColumn>
    <tableColumn id="4" xr3:uid="{0E3B9E78-51B2-4C69-9A67-E43C23CC9EF1}" name="Proporção valores" dataDxfId="13" dataCellStyle="Porcentagem">
      <calculatedColumnFormula>SUMIF(F16:F221,H17,D16:D221)</calculatedColumnFormula>
    </tableColumn>
  </tableColumns>
  <tableStyleInfo name="TableStyleLight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drawing" Target="../drawings/drawing2.xml"/><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142"/>
  <sheetViews>
    <sheetView view="pageBreakPreview" zoomScaleNormal="100" zoomScaleSheetLayoutView="100" workbookViewId="0">
      <selection activeCell="H11" sqref="H11:AA13"/>
    </sheetView>
  </sheetViews>
  <sheetFormatPr defaultColWidth="2.7265625" defaultRowHeight="12.75" customHeight="1" x14ac:dyDescent="0.35"/>
  <cols>
    <col min="18" max="22" width="5.08984375" customWidth="1"/>
    <col min="23" max="27" width="5.90625" customWidth="1"/>
    <col min="34" max="34" width="4.453125" customWidth="1"/>
  </cols>
  <sheetData>
    <row r="1" spans="1:34" ht="10.5" customHeight="1" x14ac:dyDescent="0.35">
      <c r="A1" s="200"/>
      <c r="B1" s="201"/>
      <c r="C1" s="201"/>
      <c r="D1" s="201"/>
      <c r="E1" s="201"/>
      <c r="F1" s="201"/>
      <c r="G1" s="202"/>
      <c r="H1" s="212" t="s">
        <v>35</v>
      </c>
      <c r="I1" s="213"/>
      <c r="J1" s="213"/>
      <c r="K1" s="213"/>
      <c r="L1" s="213"/>
      <c r="M1" s="213"/>
      <c r="N1" s="213"/>
      <c r="O1" s="213"/>
      <c r="P1" s="213"/>
      <c r="Q1" s="213"/>
      <c r="R1" s="213"/>
      <c r="S1" s="213"/>
      <c r="T1" s="213"/>
      <c r="U1" s="213"/>
      <c r="V1" s="213"/>
      <c r="W1" s="213"/>
      <c r="X1" s="213"/>
      <c r="Y1" s="213"/>
      <c r="Z1" s="213"/>
      <c r="AA1" s="214"/>
      <c r="AB1" s="224" t="s">
        <v>0</v>
      </c>
      <c r="AC1" s="225"/>
      <c r="AD1" s="225"/>
      <c r="AE1" s="225"/>
      <c r="AF1" s="225"/>
      <c r="AG1" s="225"/>
      <c r="AH1" s="226"/>
    </row>
    <row r="2" spans="1:34" ht="10.5" customHeight="1" x14ac:dyDescent="0.35">
      <c r="A2" s="203"/>
      <c r="B2" s="204"/>
      <c r="C2" s="204"/>
      <c r="D2" s="204"/>
      <c r="E2" s="204"/>
      <c r="F2" s="204"/>
      <c r="G2" s="205"/>
      <c r="H2" s="215"/>
      <c r="I2" s="216"/>
      <c r="J2" s="216"/>
      <c r="K2" s="216"/>
      <c r="L2" s="216"/>
      <c r="M2" s="216"/>
      <c r="N2" s="216"/>
      <c r="O2" s="216"/>
      <c r="P2" s="216"/>
      <c r="Q2" s="216"/>
      <c r="R2" s="216"/>
      <c r="S2" s="216"/>
      <c r="T2" s="216"/>
      <c r="U2" s="216"/>
      <c r="V2" s="216"/>
      <c r="W2" s="216"/>
      <c r="X2" s="216"/>
      <c r="Y2" s="216"/>
      <c r="Z2" s="216"/>
      <c r="AA2" s="217"/>
      <c r="AB2" s="35"/>
      <c r="AC2" s="34"/>
      <c r="AD2" s="19"/>
      <c r="AE2" s="19"/>
      <c r="AF2" s="19"/>
      <c r="AG2" s="19"/>
      <c r="AH2" s="20"/>
    </row>
    <row r="3" spans="1:34" ht="10.5" customHeight="1" x14ac:dyDescent="0.35">
      <c r="A3" s="203"/>
      <c r="B3" s="204"/>
      <c r="C3" s="204"/>
      <c r="D3" s="204"/>
      <c r="E3" s="204"/>
      <c r="F3" s="204"/>
      <c r="G3" s="205"/>
      <c r="H3" s="22" t="s">
        <v>1</v>
      </c>
      <c r="I3" s="1"/>
      <c r="J3" s="1"/>
      <c r="K3" s="1"/>
      <c r="L3" s="1"/>
      <c r="M3" s="1"/>
      <c r="N3" s="1"/>
      <c r="O3" s="1"/>
      <c r="P3" s="1"/>
      <c r="Q3" s="1"/>
      <c r="R3" s="1"/>
      <c r="S3" s="1"/>
      <c r="T3" s="1"/>
      <c r="U3" s="1"/>
      <c r="V3" s="1"/>
      <c r="W3" s="3" t="s">
        <v>2</v>
      </c>
      <c r="X3" s="1"/>
      <c r="Y3" s="1"/>
      <c r="Z3" s="1"/>
      <c r="AA3" s="2"/>
      <c r="AB3" s="35" t="s">
        <v>41</v>
      </c>
      <c r="AC3" s="33"/>
      <c r="AD3" s="9"/>
      <c r="AE3" s="19"/>
      <c r="AF3" s="19"/>
      <c r="AG3" s="19"/>
      <c r="AH3" s="20"/>
    </row>
    <row r="4" spans="1:34" ht="22" customHeight="1" x14ac:dyDescent="0.35">
      <c r="A4" s="203"/>
      <c r="B4" s="204"/>
      <c r="C4" s="204"/>
      <c r="D4" s="204"/>
      <c r="E4" s="204"/>
      <c r="F4" s="204"/>
      <c r="G4" s="205"/>
      <c r="H4" s="218" t="s">
        <v>34</v>
      </c>
      <c r="I4" s="219"/>
      <c r="J4" s="219"/>
      <c r="K4" s="219"/>
      <c r="L4" s="219"/>
      <c r="M4" s="219"/>
      <c r="N4" s="219"/>
      <c r="O4" s="219"/>
      <c r="P4" s="219"/>
      <c r="Q4" s="219"/>
      <c r="R4" s="219"/>
      <c r="S4" s="219"/>
      <c r="T4" s="219"/>
      <c r="U4" s="219"/>
      <c r="V4" s="220"/>
      <c r="W4" s="197" t="s">
        <v>459</v>
      </c>
      <c r="X4" s="198"/>
      <c r="Y4" s="198"/>
      <c r="Z4" s="198"/>
      <c r="AA4" s="199"/>
      <c r="AB4" s="32"/>
      <c r="AC4" s="33" t="s">
        <v>3</v>
      </c>
      <c r="AD4" s="9"/>
      <c r="AE4" s="19"/>
      <c r="AF4" s="19"/>
      <c r="AG4" s="19"/>
      <c r="AH4" s="20"/>
    </row>
    <row r="5" spans="1:34" ht="10.5" customHeight="1" x14ac:dyDescent="0.35">
      <c r="A5" s="203"/>
      <c r="B5" s="204"/>
      <c r="C5" s="204"/>
      <c r="D5" s="204"/>
      <c r="E5" s="204"/>
      <c r="F5" s="204"/>
      <c r="G5" s="205"/>
      <c r="H5" s="234" t="s">
        <v>45</v>
      </c>
      <c r="I5" s="235"/>
      <c r="J5" s="235"/>
      <c r="K5" s="235"/>
      <c r="L5" s="236"/>
      <c r="M5" s="228" t="s">
        <v>46</v>
      </c>
      <c r="N5" s="229"/>
      <c r="O5" s="229"/>
      <c r="P5" s="229"/>
      <c r="Q5" s="230"/>
      <c r="R5" s="228" t="s">
        <v>47</v>
      </c>
      <c r="S5" s="229"/>
      <c r="T5" s="229"/>
      <c r="U5" s="229"/>
      <c r="V5" s="230"/>
      <c r="W5" s="240" t="s">
        <v>38</v>
      </c>
      <c r="X5" s="241"/>
      <c r="Y5" s="242"/>
      <c r="Z5" s="241" t="s">
        <v>71</v>
      </c>
      <c r="AA5" s="242"/>
      <c r="AB5" s="32"/>
      <c r="AC5" s="33" t="s">
        <v>4</v>
      </c>
      <c r="AD5" s="9"/>
      <c r="AE5" s="19"/>
      <c r="AF5" s="19"/>
      <c r="AG5" s="19"/>
      <c r="AH5" s="20"/>
    </row>
    <row r="6" spans="1:34" ht="10.5" customHeight="1" x14ac:dyDescent="0.35">
      <c r="A6" s="203"/>
      <c r="B6" s="204"/>
      <c r="C6" s="204"/>
      <c r="D6" s="204"/>
      <c r="E6" s="204"/>
      <c r="F6" s="204"/>
      <c r="G6" s="205"/>
      <c r="H6" s="237"/>
      <c r="I6" s="238"/>
      <c r="J6" s="238"/>
      <c r="K6" s="238"/>
      <c r="L6" s="239"/>
      <c r="M6" s="231"/>
      <c r="N6" s="232"/>
      <c r="O6" s="232"/>
      <c r="P6" s="232"/>
      <c r="Q6" s="233"/>
      <c r="R6" s="231"/>
      <c r="S6" s="232"/>
      <c r="T6" s="232"/>
      <c r="U6" s="232"/>
      <c r="V6" s="233"/>
      <c r="W6" s="243"/>
      <c r="X6" s="244"/>
      <c r="Y6" s="245"/>
      <c r="Z6" s="244"/>
      <c r="AA6" s="245"/>
      <c r="AB6" s="32" t="s">
        <v>48</v>
      </c>
      <c r="AC6" s="33" t="s">
        <v>5</v>
      </c>
      <c r="AD6" s="9"/>
      <c r="AE6" s="19"/>
      <c r="AF6" s="19"/>
      <c r="AG6" s="19"/>
      <c r="AH6" s="20"/>
    </row>
    <row r="7" spans="1:34" ht="18.5" x14ac:dyDescent="0.35">
      <c r="A7" s="203"/>
      <c r="B7" s="204"/>
      <c r="C7" s="204"/>
      <c r="D7" s="204"/>
      <c r="E7" s="204"/>
      <c r="F7" s="204"/>
      <c r="G7" s="205"/>
      <c r="H7" s="218" t="s">
        <v>76</v>
      </c>
      <c r="I7" s="219"/>
      <c r="J7" s="219"/>
      <c r="K7" s="219"/>
      <c r="L7" s="220"/>
      <c r="M7" s="218" t="s">
        <v>457</v>
      </c>
      <c r="N7" s="219"/>
      <c r="O7" s="219"/>
      <c r="P7" s="219"/>
      <c r="Q7" s="220"/>
      <c r="R7" s="197" t="s">
        <v>87</v>
      </c>
      <c r="S7" s="219"/>
      <c r="T7" s="219"/>
      <c r="U7" s="219"/>
      <c r="V7" s="220"/>
      <c r="W7" s="218" t="s">
        <v>460</v>
      </c>
      <c r="X7" s="219"/>
      <c r="Y7" s="220"/>
      <c r="Z7" s="227" t="s">
        <v>458</v>
      </c>
      <c r="AA7" s="220"/>
      <c r="AB7" s="32"/>
      <c r="AC7" s="33" t="s">
        <v>6</v>
      </c>
      <c r="AD7" s="9"/>
      <c r="AE7" s="19"/>
      <c r="AF7" s="19"/>
      <c r="AG7" s="19"/>
      <c r="AH7" s="20"/>
    </row>
    <row r="8" spans="1:34" ht="10.5" customHeight="1" x14ac:dyDescent="0.35">
      <c r="A8" s="203"/>
      <c r="B8" s="204"/>
      <c r="C8" s="204"/>
      <c r="D8" s="204"/>
      <c r="E8" s="204"/>
      <c r="F8" s="204"/>
      <c r="G8" s="206"/>
      <c r="H8" s="23" t="s">
        <v>22</v>
      </c>
      <c r="I8" s="1"/>
      <c r="J8" s="1"/>
      <c r="K8" s="1"/>
      <c r="L8" s="1"/>
      <c r="M8" s="1"/>
      <c r="N8" s="1"/>
      <c r="O8" s="1"/>
      <c r="P8" s="1"/>
      <c r="Q8" s="1"/>
      <c r="R8" s="1"/>
      <c r="S8" s="1"/>
      <c r="T8" s="1"/>
      <c r="U8" s="1"/>
      <c r="V8" s="1"/>
      <c r="W8" s="3" t="s">
        <v>8</v>
      </c>
      <c r="X8" s="1"/>
      <c r="Y8" s="1"/>
      <c r="Z8" s="3" t="s">
        <v>9</v>
      </c>
      <c r="AA8" s="2"/>
      <c r="AB8" s="32"/>
      <c r="AC8" s="33" t="s">
        <v>10</v>
      </c>
      <c r="AD8" s="9"/>
      <c r="AE8" s="19"/>
      <c r="AF8" s="19"/>
      <c r="AG8" s="19"/>
      <c r="AH8" s="20"/>
    </row>
    <row r="9" spans="1:34" ht="10.5" customHeight="1" x14ac:dyDescent="0.35">
      <c r="A9" s="203"/>
      <c r="B9" s="204"/>
      <c r="C9" s="204"/>
      <c r="D9" s="204"/>
      <c r="E9" s="204"/>
      <c r="F9" s="204"/>
      <c r="G9" s="205"/>
      <c r="H9" s="218" t="s">
        <v>207</v>
      </c>
      <c r="I9" s="219"/>
      <c r="J9" s="219"/>
      <c r="K9" s="219"/>
      <c r="L9" s="219"/>
      <c r="M9" s="219"/>
      <c r="N9" s="219"/>
      <c r="O9" s="219"/>
      <c r="P9" s="219"/>
      <c r="Q9" s="219"/>
      <c r="R9" s="219"/>
      <c r="S9" s="219"/>
      <c r="T9" s="219"/>
      <c r="U9" s="219"/>
      <c r="V9" s="220"/>
      <c r="W9" s="221">
        <v>46162</v>
      </c>
      <c r="X9" s="222"/>
      <c r="Y9" s="223"/>
      <c r="Z9" s="218">
        <v>0</v>
      </c>
      <c r="AA9" s="220"/>
      <c r="AB9" s="36"/>
      <c r="AC9" s="33"/>
      <c r="AD9" s="9"/>
      <c r="AE9" s="19"/>
      <c r="AF9" s="19"/>
      <c r="AG9" s="19"/>
      <c r="AH9" s="20"/>
    </row>
    <row r="10" spans="1:34" ht="10.5" customHeight="1" x14ac:dyDescent="0.35">
      <c r="A10" s="203"/>
      <c r="B10" s="204"/>
      <c r="C10" s="204"/>
      <c r="D10" s="204"/>
      <c r="E10" s="204"/>
      <c r="F10" s="204"/>
      <c r="G10" s="205"/>
      <c r="H10" s="24" t="s">
        <v>11</v>
      </c>
      <c r="I10" s="4"/>
      <c r="J10" s="4"/>
      <c r="K10" s="4"/>
      <c r="L10" s="4"/>
      <c r="M10" s="4"/>
      <c r="N10" s="4"/>
      <c r="O10" s="4"/>
      <c r="P10" s="4"/>
      <c r="Q10" s="4"/>
      <c r="R10" s="4"/>
      <c r="S10" s="4"/>
      <c r="T10" s="4"/>
      <c r="U10" s="4"/>
      <c r="V10" s="4"/>
      <c r="W10" s="4"/>
      <c r="X10" s="4"/>
      <c r="Y10" s="4"/>
      <c r="Z10" s="4"/>
      <c r="AA10" s="5"/>
      <c r="AB10" s="37"/>
      <c r="AC10" s="33"/>
      <c r="AD10" s="19"/>
      <c r="AE10" s="19"/>
      <c r="AF10" s="19"/>
      <c r="AG10" s="19"/>
      <c r="AH10" s="20"/>
    </row>
    <row r="11" spans="1:34" ht="10.5" customHeight="1" x14ac:dyDescent="0.35">
      <c r="A11" s="203"/>
      <c r="B11" s="204"/>
      <c r="C11" s="204"/>
      <c r="D11" s="204"/>
      <c r="E11" s="204"/>
      <c r="F11" s="204"/>
      <c r="G11" s="205"/>
      <c r="H11" s="194" t="s">
        <v>456</v>
      </c>
      <c r="I11" s="195"/>
      <c r="J11" s="195"/>
      <c r="K11" s="195"/>
      <c r="L11" s="195"/>
      <c r="M11" s="195"/>
      <c r="N11" s="195"/>
      <c r="O11" s="195"/>
      <c r="P11" s="195"/>
      <c r="Q11" s="195"/>
      <c r="R11" s="195"/>
      <c r="S11" s="195"/>
      <c r="T11" s="195"/>
      <c r="U11" s="195"/>
      <c r="V11" s="195"/>
      <c r="W11" s="195"/>
      <c r="X11" s="195"/>
      <c r="Y11" s="195"/>
      <c r="Z11" s="195"/>
      <c r="AA11" s="196"/>
      <c r="AB11" s="25"/>
      <c r="AC11" s="25"/>
      <c r="AD11" s="19"/>
      <c r="AE11" s="19"/>
      <c r="AF11" s="19"/>
      <c r="AG11" s="19"/>
      <c r="AH11" s="20"/>
    </row>
    <row r="12" spans="1:34" ht="12.75" customHeight="1" x14ac:dyDescent="0.35">
      <c r="A12" s="203"/>
      <c r="B12" s="204"/>
      <c r="C12" s="204"/>
      <c r="D12" s="204"/>
      <c r="E12" s="204"/>
      <c r="F12" s="204"/>
      <c r="G12" s="205"/>
      <c r="H12" s="194"/>
      <c r="I12" s="195"/>
      <c r="J12" s="195"/>
      <c r="K12" s="195"/>
      <c r="L12" s="195"/>
      <c r="M12" s="195"/>
      <c r="N12" s="195"/>
      <c r="O12" s="195"/>
      <c r="P12" s="195"/>
      <c r="Q12" s="195"/>
      <c r="R12" s="195"/>
      <c r="S12" s="195"/>
      <c r="T12" s="195"/>
      <c r="U12" s="195"/>
      <c r="V12" s="195"/>
      <c r="W12" s="195"/>
      <c r="X12" s="195"/>
      <c r="Y12" s="195"/>
      <c r="Z12" s="195"/>
      <c r="AA12" s="196"/>
      <c r="AB12" s="25"/>
      <c r="AC12" s="25"/>
      <c r="AD12" s="6"/>
      <c r="AE12" s="6"/>
      <c r="AF12" s="6"/>
      <c r="AG12" s="6"/>
      <c r="AH12" s="11"/>
    </row>
    <row r="13" spans="1:34" ht="12.75" customHeight="1" x14ac:dyDescent="0.35">
      <c r="A13" s="207"/>
      <c r="B13" s="208"/>
      <c r="C13" s="208"/>
      <c r="D13" s="208"/>
      <c r="E13" s="208"/>
      <c r="F13" s="208"/>
      <c r="G13" s="209"/>
      <c r="H13" s="197"/>
      <c r="I13" s="198"/>
      <c r="J13" s="198"/>
      <c r="K13" s="198"/>
      <c r="L13" s="198"/>
      <c r="M13" s="198"/>
      <c r="N13" s="198"/>
      <c r="O13" s="198"/>
      <c r="P13" s="198"/>
      <c r="Q13" s="198"/>
      <c r="R13" s="198"/>
      <c r="S13" s="198"/>
      <c r="T13" s="198"/>
      <c r="U13" s="198"/>
      <c r="V13" s="198"/>
      <c r="W13" s="198"/>
      <c r="X13" s="198"/>
      <c r="Y13" s="198"/>
      <c r="Z13" s="198"/>
      <c r="AA13" s="199"/>
      <c r="AB13" s="17"/>
      <c r="AC13" s="17"/>
      <c r="AD13" s="17"/>
      <c r="AE13" s="17"/>
      <c r="AF13" s="17"/>
      <c r="AG13" s="17"/>
      <c r="AH13" s="18"/>
    </row>
    <row r="14" spans="1:34" ht="12.75" customHeight="1" x14ac:dyDescent="0.35">
      <c r="A14" s="10"/>
      <c r="B14" s="7"/>
      <c r="C14" s="8"/>
      <c r="D14" s="6"/>
      <c r="E14" s="6"/>
      <c r="F14" s="6"/>
      <c r="G14" s="6"/>
      <c r="H14" s="6"/>
      <c r="I14" s="6"/>
      <c r="J14" s="6"/>
      <c r="K14" s="6"/>
      <c r="L14" s="7"/>
      <c r="M14" s="7"/>
      <c r="N14" s="7"/>
      <c r="O14" s="7"/>
      <c r="P14" s="7"/>
      <c r="Q14" s="7"/>
      <c r="R14" s="7"/>
      <c r="S14" s="7"/>
      <c r="T14" s="7"/>
      <c r="U14" s="7"/>
      <c r="V14" s="7"/>
      <c r="W14" s="7"/>
      <c r="X14" s="7"/>
      <c r="Y14" s="7"/>
      <c r="Z14" s="7"/>
      <c r="AA14" s="7"/>
      <c r="AB14" s="25"/>
      <c r="AC14" s="25"/>
      <c r="AD14" s="6"/>
      <c r="AE14" s="6"/>
      <c r="AF14" s="6"/>
      <c r="AG14" s="6"/>
      <c r="AH14" s="11"/>
    </row>
    <row r="15" spans="1:34" ht="12.75" customHeight="1" x14ac:dyDescent="0.35">
      <c r="A15" s="10"/>
      <c r="B15" s="21"/>
      <c r="C15" s="8"/>
      <c r="D15" s="6"/>
      <c r="E15" s="6"/>
      <c r="F15" s="6"/>
      <c r="G15" s="6"/>
      <c r="H15" s="6"/>
      <c r="I15" s="6"/>
      <c r="J15" s="6"/>
      <c r="K15" s="6"/>
      <c r="L15" s="7"/>
      <c r="M15" s="7"/>
      <c r="N15" s="7"/>
      <c r="O15" s="7"/>
      <c r="P15" s="7"/>
      <c r="Q15" s="7"/>
      <c r="R15" s="7"/>
      <c r="S15" s="7"/>
      <c r="T15" s="7"/>
      <c r="U15" s="7"/>
      <c r="V15" s="7"/>
      <c r="W15" s="7"/>
      <c r="X15" s="7"/>
      <c r="Y15" s="7"/>
      <c r="Z15" s="7"/>
      <c r="AA15" s="7"/>
      <c r="AB15" s="25"/>
      <c r="AC15" s="25"/>
      <c r="AD15" s="6"/>
      <c r="AE15" s="6"/>
      <c r="AF15" s="6"/>
      <c r="AG15" s="6"/>
      <c r="AH15" s="11"/>
    </row>
    <row r="16" spans="1:34" ht="12.75" customHeight="1" x14ac:dyDescent="0.35">
      <c r="A16" s="10"/>
      <c r="B16" s="7"/>
      <c r="C16" s="210"/>
      <c r="D16" s="210"/>
      <c r="E16" s="210"/>
      <c r="F16" s="210"/>
      <c r="G16" s="210"/>
      <c r="H16" s="210"/>
      <c r="I16" s="210"/>
      <c r="J16" s="210"/>
      <c r="K16" s="210"/>
      <c r="L16" s="210"/>
      <c r="M16" s="210"/>
      <c r="N16" s="210"/>
      <c r="O16" s="210"/>
      <c r="P16" s="210"/>
      <c r="Q16" s="210"/>
      <c r="R16" s="210"/>
      <c r="S16" s="210"/>
      <c r="T16" s="210"/>
      <c r="U16" s="210"/>
      <c r="V16" s="210"/>
      <c r="W16" s="210"/>
      <c r="X16" s="210"/>
      <c r="Y16" s="210"/>
      <c r="Z16" s="210"/>
      <c r="AA16" s="210"/>
      <c r="AB16" s="210"/>
      <c r="AC16" s="210"/>
      <c r="AD16" s="210"/>
      <c r="AE16" s="210"/>
      <c r="AF16" s="210"/>
      <c r="AG16" s="210"/>
      <c r="AH16" s="211"/>
    </row>
    <row r="17" spans="1:34" ht="12.75" customHeight="1" x14ac:dyDescent="0.35">
      <c r="A17" s="10"/>
      <c r="B17" s="7"/>
      <c r="C17" s="210"/>
      <c r="D17" s="210"/>
      <c r="E17" s="210"/>
      <c r="F17" s="210"/>
      <c r="G17" s="210"/>
      <c r="H17" s="210"/>
      <c r="I17" s="210"/>
      <c r="J17" s="210"/>
      <c r="K17" s="210"/>
      <c r="L17" s="210"/>
      <c r="M17" s="210"/>
      <c r="N17" s="210"/>
      <c r="O17" s="210"/>
      <c r="P17" s="210"/>
      <c r="Q17" s="210"/>
      <c r="R17" s="210"/>
      <c r="S17" s="210"/>
      <c r="T17" s="210"/>
      <c r="U17" s="210"/>
      <c r="V17" s="210"/>
      <c r="W17" s="210"/>
      <c r="X17" s="210"/>
      <c r="Y17" s="210"/>
      <c r="Z17" s="210"/>
      <c r="AA17" s="210"/>
      <c r="AB17" s="210"/>
      <c r="AC17" s="210"/>
      <c r="AD17" s="210"/>
      <c r="AE17" s="210"/>
      <c r="AF17" s="210"/>
      <c r="AG17" s="210"/>
      <c r="AH17" s="211"/>
    </row>
    <row r="18" spans="1:34" ht="12.75" customHeight="1" x14ac:dyDescent="0.35">
      <c r="A18" s="10"/>
      <c r="B18" s="7"/>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11"/>
    </row>
    <row r="19" spans="1:34" ht="12.75" customHeight="1" x14ac:dyDescent="0.35">
      <c r="A19" s="10"/>
      <c r="B19" s="7"/>
      <c r="C19" s="8"/>
      <c r="D19" s="6"/>
      <c r="E19" s="6"/>
      <c r="F19" s="6"/>
      <c r="G19" s="6"/>
      <c r="H19" s="6"/>
      <c r="I19" s="6"/>
      <c r="J19" s="6"/>
      <c r="K19" s="6"/>
      <c r="L19" s="7"/>
      <c r="M19" s="7"/>
      <c r="N19" s="7"/>
      <c r="O19" s="7"/>
      <c r="P19" s="7"/>
      <c r="Q19" s="7"/>
      <c r="R19" s="7"/>
      <c r="S19" s="7"/>
      <c r="T19" s="7"/>
      <c r="U19" s="7"/>
      <c r="V19" s="7"/>
      <c r="W19" s="7"/>
      <c r="X19" s="7"/>
      <c r="Y19" s="7"/>
      <c r="Z19" s="7"/>
      <c r="AA19" s="7"/>
      <c r="AB19" s="6"/>
      <c r="AC19" s="6"/>
      <c r="AD19" s="6"/>
      <c r="AE19" s="6"/>
      <c r="AF19" s="6"/>
      <c r="AG19" s="6"/>
      <c r="AH19" s="11"/>
    </row>
    <row r="20" spans="1:34" ht="12.75" customHeight="1" x14ac:dyDescent="0.35">
      <c r="A20" s="10"/>
      <c r="B20" s="7"/>
      <c r="C20" s="8"/>
      <c r="D20" s="6"/>
      <c r="E20" s="6"/>
      <c r="F20" s="6"/>
      <c r="G20" s="6"/>
      <c r="H20" s="6"/>
      <c r="I20" s="6"/>
      <c r="J20" s="6"/>
      <c r="K20" s="6"/>
      <c r="L20" s="7"/>
      <c r="M20" s="7"/>
      <c r="N20" s="7"/>
      <c r="O20" s="7"/>
      <c r="P20" s="7"/>
      <c r="Q20" s="7"/>
      <c r="R20" s="7"/>
      <c r="S20" s="7"/>
      <c r="T20" s="7"/>
      <c r="U20" s="7"/>
      <c r="V20" s="7"/>
      <c r="W20" s="7"/>
      <c r="X20" s="7"/>
      <c r="Y20" s="7"/>
      <c r="Z20" s="7"/>
      <c r="AA20" s="7"/>
      <c r="AB20" s="6"/>
      <c r="AC20" s="6"/>
      <c r="AD20" s="6"/>
      <c r="AE20" s="6"/>
      <c r="AF20" s="6"/>
      <c r="AG20" s="6"/>
      <c r="AH20" s="11"/>
    </row>
    <row r="21" spans="1:34" ht="12.75" customHeight="1" x14ac:dyDescent="0.35">
      <c r="A21" s="10"/>
      <c r="B21" s="7"/>
      <c r="C21" s="8"/>
      <c r="D21" s="6"/>
      <c r="E21" s="6"/>
      <c r="F21" s="6"/>
      <c r="G21" s="6"/>
      <c r="H21" s="6"/>
      <c r="I21" s="6"/>
      <c r="J21" s="6"/>
      <c r="K21" s="6"/>
      <c r="L21" s="7"/>
      <c r="M21" s="7"/>
      <c r="N21" s="7"/>
      <c r="O21" s="7"/>
      <c r="P21" s="6"/>
      <c r="Q21" s="6"/>
      <c r="R21" s="6"/>
      <c r="S21" s="7"/>
      <c r="T21" s="7"/>
      <c r="U21" s="7"/>
      <c r="V21" s="6"/>
      <c r="W21" s="6"/>
      <c r="X21" s="7"/>
      <c r="Y21" s="7"/>
      <c r="Z21" s="6"/>
      <c r="AA21" s="7"/>
      <c r="AB21" s="6"/>
      <c r="AC21" s="6"/>
      <c r="AD21" s="6"/>
      <c r="AE21" s="6"/>
      <c r="AF21" s="6"/>
      <c r="AG21" s="6"/>
      <c r="AH21" s="11"/>
    </row>
    <row r="22" spans="1:34" ht="12.75" customHeight="1" x14ac:dyDescent="0.35">
      <c r="A22" s="10"/>
      <c r="B22" s="7"/>
      <c r="C22" s="8"/>
      <c r="D22" s="6"/>
      <c r="E22" s="6"/>
      <c r="F22" s="6"/>
      <c r="G22" s="6"/>
      <c r="H22" s="6"/>
      <c r="I22" s="6"/>
      <c r="J22" s="6"/>
      <c r="K22" s="6"/>
      <c r="L22" s="7"/>
      <c r="M22" s="7"/>
      <c r="N22" s="7"/>
      <c r="O22" s="7"/>
      <c r="P22" s="6"/>
      <c r="Q22" s="6"/>
      <c r="R22" s="6"/>
      <c r="S22" s="7"/>
      <c r="T22" s="7"/>
      <c r="U22" s="7"/>
      <c r="V22" s="6"/>
      <c r="W22" s="6"/>
      <c r="X22" s="7"/>
      <c r="Y22" s="7"/>
      <c r="Z22" s="6"/>
      <c r="AA22" s="7"/>
      <c r="AB22" s="6"/>
      <c r="AC22" s="6"/>
      <c r="AD22" s="6"/>
      <c r="AE22" s="6"/>
      <c r="AF22" s="6"/>
      <c r="AG22" s="6"/>
      <c r="AH22" s="11"/>
    </row>
    <row r="23" spans="1:34" ht="12.75" customHeight="1" x14ac:dyDescent="0.35">
      <c r="A23" s="10"/>
      <c r="B23" s="7"/>
      <c r="C23" s="6"/>
      <c r="D23" s="6"/>
      <c r="E23" s="6"/>
      <c r="F23" s="6"/>
      <c r="G23" s="6"/>
      <c r="H23" s="6"/>
      <c r="I23" s="6"/>
      <c r="J23" s="6"/>
      <c r="K23" s="6"/>
      <c r="L23" s="7"/>
      <c r="M23" s="7"/>
      <c r="N23" s="7"/>
      <c r="O23" s="7"/>
      <c r="P23" s="6"/>
      <c r="Q23" s="6"/>
      <c r="R23" s="6"/>
      <c r="S23" s="7"/>
      <c r="T23" s="7"/>
      <c r="U23" s="7"/>
      <c r="V23" s="6"/>
      <c r="W23" s="6"/>
      <c r="X23" s="7"/>
      <c r="Y23" s="7"/>
      <c r="Z23" s="6"/>
      <c r="AA23" s="7"/>
      <c r="AB23" s="6"/>
      <c r="AC23" s="6"/>
      <c r="AD23" s="6"/>
      <c r="AE23" s="6"/>
      <c r="AF23" s="6"/>
      <c r="AG23" s="6"/>
      <c r="AH23" s="11"/>
    </row>
    <row r="24" spans="1:34" ht="12.75" customHeight="1" x14ac:dyDescent="0.35">
      <c r="A24" s="10"/>
      <c r="B24" s="7"/>
      <c r="C24" s="6"/>
      <c r="D24" s="6"/>
      <c r="E24" s="6"/>
      <c r="F24" s="6"/>
      <c r="G24" s="6"/>
      <c r="H24" s="6"/>
      <c r="I24" s="6"/>
      <c r="J24" s="6"/>
      <c r="K24" s="6"/>
      <c r="L24" s="7"/>
      <c r="M24" s="7"/>
      <c r="N24" s="7"/>
      <c r="O24" s="7"/>
      <c r="P24" s="6"/>
      <c r="Q24" s="6"/>
      <c r="R24" s="6"/>
      <c r="S24" s="7"/>
      <c r="T24" s="7"/>
      <c r="U24" s="7"/>
      <c r="V24" s="6"/>
      <c r="W24" s="6"/>
      <c r="X24" s="7"/>
      <c r="Y24" s="7"/>
      <c r="Z24" s="6"/>
      <c r="AA24" s="7"/>
      <c r="AB24" s="6"/>
      <c r="AC24" s="6"/>
      <c r="AD24" s="6"/>
      <c r="AE24" s="6"/>
      <c r="AF24" s="6"/>
      <c r="AG24" s="6"/>
      <c r="AH24" s="11"/>
    </row>
    <row r="25" spans="1:34" ht="12.75" customHeight="1" x14ac:dyDescent="0.35">
      <c r="A25" s="10"/>
      <c r="B25" s="7"/>
      <c r="C25" s="6"/>
      <c r="D25" s="6"/>
      <c r="E25" s="6"/>
      <c r="F25" s="6"/>
      <c r="G25" s="6"/>
      <c r="H25" s="6"/>
      <c r="I25" s="6"/>
      <c r="J25" s="6"/>
      <c r="K25" s="6"/>
      <c r="L25" s="7"/>
      <c r="M25" s="7"/>
      <c r="N25" s="7"/>
      <c r="O25" s="7"/>
      <c r="P25" s="6"/>
      <c r="Q25" s="6"/>
      <c r="R25" s="6"/>
      <c r="S25" s="7"/>
      <c r="T25" s="7"/>
      <c r="U25" s="7"/>
      <c r="V25" s="6"/>
      <c r="W25" s="6"/>
      <c r="X25" s="7"/>
      <c r="Y25" s="7"/>
      <c r="Z25" s="6"/>
      <c r="AA25" s="7"/>
      <c r="AB25" s="6"/>
      <c r="AC25" s="6"/>
      <c r="AD25" s="6"/>
      <c r="AE25" s="6"/>
      <c r="AF25" s="6"/>
      <c r="AG25" s="6"/>
      <c r="AH25" s="11"/>
    </row>
    <row r="26" spans="1:34" ht="12.75" customHeight="1" x14ac:dyDescent="0.35">
      <c r="A26" s="10"/>
      <c r="B26" s="7"/>
      <c r="C26" s="6"/>
      <c r="D26" s="6"/>
      <c r="E26" s="6"/>
      <c r="F26" s="6"/>
      <c r="G26" s="6"/>
      <c r="H26" s="6"/>
      <c r="I26" s="6"/>
      <c r="J26" s="6"/>
      <c r="K26" s="6"/>
      <c r="L26" s="7"/>
      <c r="M26" s="7"/>
      <c r="N26" s="7"/>
      <c r="O26" s="7"/>
      <c r="P26" s="6"/>
      <c r="Q26" s="6"/>
      <c r="R26" s="6"/>
      <c r="S26" s="7"/>
      <c r="T26" s="7"/>
      <c r="U26" s="7"/>
      <c r="V26" s="6"/>
      <c r="W26" s="6"/>
      <c r="X26" s="7"/>
      <c r="Y26" s="7"/>
      <c r="Z26" s="6"/>
      <c r="AA26" s="7"/>
      <c r="AB26" s="6"/>
      <c r="AC26" s="6"/>
      <c r="AD26" s="6"/>
      <c r="AE26" s="6"/>
      <c r="AF26" s="6"/>
      <c r="AG26" s="6"/>
      <c r="AH26" s="11"/>
    </row>
    <row r="27" spans="1:34" ht="12.75" customHeight="1" x14ac:dyDescent="0.35">
      <c r="A27" s="10"/>
      <c r="B27" s="7"/>
      <c r="C27" s="6"/>
      <c r="D27" s="6"/>
      <c r="E27" s="6"/>
      <c r="F27" s="6"/>
      <c r="G27" s="6"/>
      <c r="H27" s="6"/>
      <c r="I27" s="6"/>
      <c r="J27" s="6"/>
      <c r="K27" s="6"/>
      <c r="L27" s="7"/>
      <c r="M27" s="6"/>
      <c r="N27" s="7"/>
      <c r="O27" s="6"/>
      <c r="P27" s="6"/>
      <c r="Q27" s="6"/>
      <c r="R27" s="6"/>
      <c r="S27" s="6"/>
      <c r="T27" s="6"/>
      <c r="U27" s="6"/>
      <c r="V27" s="6"/>
      <c r="W27" s="6"/>
      <c r="X27" s="6"/>
      <c r="Y27" s="6"/>
      <c r="Z27" s="6"/>
      <c r="AA27" s="7"/>
      <c r="AB27" s="6"/>
      <c r="AC27" s="6"/>
      <c r="AD27" s="6"/>
      <c r="AE27" s="6"/>
      <c r="AF27" s="6"/>
      <c r="AG27" s="6"/>
      <c r="AH27" s="11"/>
    </row>
    <row r="28" spans="1:34" ht="12.75" customHeight="1" x14ac:dyDescent="0.35">
      <c r="A28" s="10"/>
      <c r="B28" s="7"/>
      <c r="C28" s="6"/>
      <c r="D28" s="6"/>
      <c r="E28" s="6"/>
      <c r="F28" s="6"/>
      <c r="G28" s="6"/>
      <c r="H28" s="6"/>
      <c r="I28" s="6"/>
      <c r="J28" s="6"/>
      <c r="K28" s="6"/>
      <c r="L28" s="7"/>
      <c r="M28" s="6"/>
      <c r="N28" s="7"/>
      <c r="O28" s="6"/>
      <c r="P28" s="6"/>
      <c r="Q28" s="6"/>
      <c r="R28" s="6"/>
      <c r="S28" s="6"/>
      <c r="T28" s="6"/>
      <c r="U28" s="6"/>
      <c r="V28" s="6"/>
      <c r="W28" s="6"/>
      <c r="X28" s="6"/>
      <c r="Y28" s="6"/>
      <c r="Z28" s="6"/>
      <c r="AA28" s="7"/>
      <c r="AB28" s="6"/>
      <c r="AC28" s="6"/>
      <c r="AD28" s="6"/>
      <c r="AE28" s="6"/>
      <c r="AF28" s="6"/>
      <c r="AG28" s="6"/>
      <c r="AH28" s="11"/>
    </row>
    <row r="29" spans="1:34" ht="12.75" customHeight="1" x14ac:dyDescent="0.35">
      <c r="A29" s="12"/>
      <c r="B29" s="7"/>
      <c r="C29" s="6"/>
      <c r="D29" s="6"/>
      <c r="E29" s="6"/>
      <c r="F29" s="6"/>
      <c r="G29" s="6"/>
      <c r="H29" s="6"/>
      <c r="I29" s="6"/>
      <c r="J29" s="6"/>
      <c r="K29" s="6"/>
      <c r="L29" s="7"/>
      <c r="M29" s="6"/>
      <c r="N29" s="7"/>
      <c r="O29" s="6"/>
      <c r="P29" s="6"/>
      <c r="Q29" s="6"/>
      <c r="R29" s="6"/>
      <c r="S29" s="6"/>
      <c r="T29" s="6"/>
      <c r="U29" s="6"/>
      <c r="V29" s="6"/>
      <c r="W29" s="6"/>
      <c r="X29" s="6"/>
      <c r="Y29" s="6"/>
      <c r="Z29" s="6"/>
      <c r="AA29" s="7"/>
      <c r="AB29" s="6"/>
      <c r="AC29" s="6"/>
      <c r="AD29" s="6"/>
      <c r="AE29" s="6"/>
      <c r="AF29" s="6"/>
      <c r="AG29" s="6"/>
      <c r="AH29" s="11"/>
    </row>
    <row r="30" spans="1:34" ht="12.75" customHeight="1" x14ac:dyDescent="0.35">
      <c r="A30" s="12"/>
      <c r="B30" s="7"/>
      <c r="C30" s="6"/>
      <c r="D30" s="6"/>
      <c r="E30" s="6"/>
      <c r="F30" s="6"/>
      <c r="G30" s="6"/>
      <c r="H30" s="6"/>
      <c r="I30" s="6"/>
      <c r="J30" s="6"/>
      <c r="K30" s="6"/>
      <c r="L30" s="7"/>
      <c r="M30" s="6"/>
      <c r="N30" s="7"/>
      <c r="O30" s="6"/>
      <c r="P30" s="6"/>
      <c r="Q30" s="6"/>
      <c r="R30" s="6"/>
      <c r="S30" s="6"/>
      <c r="T30" s="6"/>
      <c r="U30" s="6"/>
      <c r="V30" s="6"/>
      <c r="W30" s="6"/>
      <c r="X30" s="6"/>
      <c r="Y30" s="6"/>
      <c r="Z30" s="6"/>
      <c r="AA30" s="7"/>
      <c r="AB30" s="6"/>
      <c r="AC30" s="6"/>
      <c r="AD30" s="6"/>
      <c r="AE30" s="6"/>
      <c r="AF30" s="6"/>
      <c r="AG30" s="6"/>
      <c r="AH30" s="11"/>
    </row>
    <row r="31" spans="1:34" ht="12.75" customHeight="1" x14ac:dyDescent="0.35">
      <c r="A31" s="10"/>
      <c r="B31" s="7"/>
      <c r="C31" s="6"/>
      <c r="D31" s="6"/>
      <c r="E31" s="6"/>
      <c r="F31" s="6"/>
      <c r="G31" s="6"/>
      <c r="H31" s="6"/>
      <c r="I31" s="6"/>
      <c r="J31" s="6"/>
      <c r="K31" s="6"/>
      <c r="L31" s="7"/>
      <c r="M31" s="6"/>
      <c r="N31" s="7"/>
      <c r="O31" s="6"/>
      <c r="P31" s="6"/>
      <c r="Q31" s="6"/>
      <c r="R31" s="6"/>
      <c r="S31" s="6"/>
      <c r="T31" s="6"/>
      <c r="U31" s="6"/>
      <c r="V31" s="6"/>
      <c r="W31" s="6"/>
      <c r="X31" s="6"/>
      <c r="Y31" s="6"/>
      <c r="Z31" s="6"/>
      <c r="AA31" s="7"/>
      <c r="AB31" s="6"/>
      <c r="AC31" s="6"/>
      <c r="AD31" s="6"/>
      <c r="AE31" s="6"/>
      <c r="AF31" s="6"/>
      <c r="AG31" s="6"/>
      <c r="AH31" s="11"/>
    </row>
    <row r="32" spans="1:34" ht="12.75" customHeight="1" x14ac:dyDescent="0.35">
      <c r="A32" s="10"/>
      <c r="B32" s="7"/>
      <c r="C32" s="6"/>
      <c r="D32" s="6"/>
      <c r="E32" s="6"/>
      <c r="F32" s="6"/>
      <c r="G32" s="6"/>
      <c r="H32" s="6"/>
      <c r="I32" s="6"/>
      <c r="J32" s="6"/>
      <c r="K32" s="6"/>
      <c r="L32" s="7"/>
      <c r="M32" s="6"/>
      <c r="N32" s="7"/>
      <c r="O32" s="6"/>
      <c r="P32" s="6"/>
      <c r="Q32" s="6"/>
      <c r="R32" s="6"/>
      <c r="S32" s="6"/>
      <c r="T32" s="6"/>
      <c r="U32" s="6"/>
      <c r="V32" s="6"/>
      <c r="W32" s="6"/>
      <c r="X32" s="6"/>
      <c r="Y32" s="6"/>
      <c r="Z32" s="6"/>
      <c r="AA32" s="7"/>
      <c r="AB32" s="6"/>
      <c r="AC32" s="6"/>
      <c r="AD32" s="6"/>
      <c r="AE32" s="6"/>
      <c r="AF32" s="6"/>
      <c r="AG32" s="6"/>
      <c r="AH32" s="11"/>
    </row>
    <row r="33" spans="1:34" ht="12.75" customHeight="1" x14ac:dyDescent="0.35">
      <c r="A33" s="10"/>
      <c r="B33" s="7"/>
      <c r="C33" s="6"/>
      <c r="D33" s="6"/>
      <c r="E33" s="6"/>
      <c r="F33" s="6"/>
      <c r="G33" s="6"/>
      <c r="H33" s="6"/>
      <c r="I33" s="6"/>
      <c r="J33" s="6"/>
      <c r="K33" s="6"/>
      <c r="L33" s="7"/>
      <c r="M33" s="6"/>
      <c r="N33" s="7"/>
      <c r="O33" s="6"/>
      <c r="P33" s="6"/>
      <c r="Q33" s="6"/>
      <c r="R33" s="6"/>
      <c r="S33" s="6"/>
      <c r="T33" s="6"/>
      <c r="U33" s="6"/>
      <c r="V33" s="6"/>
      <c r="W33" s="6"/>
      <c r="X33" s="6"/>
      <c r="Y33" s="6"/>
      <c r="Z33" s="6"/>
      <c r="AA33" s="7"/>
      <c r="AB33" s="6"/>
      <c r="AC33" s="6"/>
      <c r="AD33" s="6"/>
      <c r="AE33" s="6"/>
      <c r="AF33" s="6"/>
      <c r="AG33" s="6"/>
      <c r="AH33" s="11"/>
    </row>
    <row r="34" spans="1:34" ht="12.75" customHeight="1" x14ac:dyDescent="0.35">
      <c r="A34" s="10"/>
      <c r="B34" s="7"/>
      <c r="C34" s="6"/>
      <c r="D34" s="6"/>
      <c r="E34" s="6"/>
      <c r="F34" s="6"/>
      <c r="G34" s="6"/>
      <c r="H34" s="6"/>
      <c r="I34" s="6"/>
      <c r="J34" s="6"/>
      <c r="K34" s="6"/>
      <c r="L34" s="7"/>
      <c r="M34" s="6"/>
      <c r="N34" s="7"/>
      <c r="O34" s="6"/>
      <c r="P34" s="6"/>
      <c r="Q34" s="6"/>
      <c r="R34" s="6"/>
      <c r="S34" s="6"/>
      <c r="T34" s="6"/>
      <c r="U34" s="6"/>
      <c r="V34" s="6"/>
      <c r="W34" s="6"/>
      <c r="X34" s="6"/>
      <c r="Y34" s="6"/>
      <c r="Z34" s="6"/>
      <c r="AA34" s="7"/>
      <c r="AB34" s="6"/>
      <c r="AC34" s="6"/>
      <c r="AD34" s="6"/>
      <c r="AE34" s="6"/>
      <c r="AF34" s="6"/>
      <c r="AG34" s="6"/>
      <c r="AH34" s="11"/>
    </row>
    <row r="35" spans="1:34" ht="12.75" customHeight="1" x14ac:dyDescent="0.35">
      <c r="A35" s="12"/>
      <c r="B35" s="7"/>
      <c r="C35" s="6"/>
      <c r="D35" s="6"/>
      <c r="E35" s="6"/>
      <c r="F35" s="6"/>
      <c r="G35" s="6"/>
      <c r="H35" s="6"/>
      <c r="I35" s="6"/>
      <c r="J35" s="6"/>
      <c r="K35" s="6"/>
      <c r="L35" s="7"/>
      <c r="M35" s="6"/>
      <c r="N35" s="7"/>
      <c r="O35" s="6"/>
      <c r="P35" s="6"/>
      <c r="Q35" s="6"/>
      <c r="R35" s="6"/>
      <c r="S35" s="6"/>
      <c r="T35" s="6"/>
      <c r="U35" s="6"/>
      <c r="V35" s="6"/>
      <c r="W35" s="6"/>
      <c r="X35" s="6"/>
      <c r="Y35" s="6"/>
      <c r="Z35" s="6"/>
      <c r="AA35" s="7"/>
      <c r="AB35" s="6"/>
      <c r="AC35" s="6"/>
      <c r="AD35" s="6"/>
      <c r="AE35" s="6"/>
      <c r="AF35" s="6"/>
      <c r="AG35" s="6"/>
      <c r="AH35" s="11"/>
    </row>
    <row r="36" spans="1:34" ht="12.75" customHeight="1" x14ac:dyDescent="0.35">
      <c r="A36" s="12"/>
      <c r="B36" s="7"/>
      <c r="C36" s="6"/>
      <c r="D36" s="6"/>
      <c r="E36" s="6"/>
      <c r="F36" s="6"/>
      <c r="G36" s="6"/>
      <c r="H36" s="6"/>
      <c r="I36" s="6"/>
      <c r="J36" s="6"/>
      <c r="K36" s="6"/>
      <c r="L36" s="7"/>
      <c r="M36" s="6"/>
      <c r="N36" s="7"/>
      <c r="O36" s="6"/>
      <c r="P36" s="6"/>
      <c r="Q36" s="6"/>
      <c r="R36" s="6"/>
      <c r="S36" s="6"/>
      <c r="T36" s="6"/>
      <c r="U36" s="6"/>
      <c r="V36" s="6"/>
      <c r="W36" s="6"/>
      <c r="X36" s="6"/>
      <c r="Y36" s="6"/>
      <c r="Z36" s="6"/>
      <c r="AA36" s="7"/>
      <c r="AB36" s="6"/>
      <c r="AC36" s="6"/>
      <c r="AD36" s="6"/>
      <c r="AE36" s="6"/>
      <c r="AF36" s="6"/>
      <c r="AG36" s="6"/>
      <c r="AH36" s="11"/>
    </row>
    <row r="37" spans="1:34" ht="12.75" customHeight="1" x14ac:dyDescent="0.35">
      <c r="A37" s="12"/>
      <c r="B37" s="7"/>
      <c r="C37" s="6"/>
      <c r="D37" s="6"/>
      <c r="E37" s="6"/>
      <c r="F37" s="6"/>
      <c r="G37" s="6"/>
      <c r="H37" s="6"/>
      <c r="I37" s="6"/>
      <c r="J37" s="6"/>
      <c r="K37" s="6"/>
      <c r="L37" s="7"/>
      <c r="M37" s="6"/>
      <c r="N37" s="7"/>
      <c r="O37" s="6"/>
      <c r="P37" s="6"/>
      <c r="Q37" s="6"/>
      <c r="R37" s="6"/>
      <c r="S37" s="6"/>
      <c r="T37" s="6"/>
      <c r="U37" s="6"/>
      <c r="V37" s="6"/>
      <c r="W37" s="6"/>
      <c r="X37" s="6"/>
      <c r="Y37" s="6"/>
      <c r="Z37" s="7"/>
      <c r="AA37" s="7"/>
      <c r="AB37" s="7"/>
      <c r="AC37" s="6"/>
      <c r="AD37" s="6"/>
      <c r="AE37" s="6"/>
      <c r="AF37" s="6"/>
      <c r="AG37" s="6"/>
      <c r="AH37" s="11"/>
    </row>
    <row r="38" spans="1:34" ht="12.75" customHeight="1" x14ac:dyDescent="0.35">
      <c r="A38" s="10"/>
      <c r="B38" s="7"/>
      <c r="C38" s="6"/>
      <c r="D38" s="6"/>
      <c r="E38" s="6"/>
      <c r="F38" s="6"/>
      <c r="G38" s="6"/>
      <c r="H38" s="6"/>
      <c r="I38" s="6"/>
      <c r="J38" s="6"/>
      <c r="K38" s="6"/>
      <c r="L38" s="7"/>
      <c r="M38" s="7"/>
      <c r="N38" s="7"/>
      <c r="O38" s="7"/>
      <c r="P38" s="6"/>
      <c r="Q38" s="6"/>
      <c r="R38" s="6"/>
      <c r="S38" s="7"/>
      <c r="T38" s="7"/>
      <c r="U38" s="7"/>
      <c r="V38" s="6"/>
      <c r="W38" s="6"/>
      <c r="X38" s="7"/>
      <c r="Y38" s="7"/>
      <c r="Z38" s="6"/>
      <c r="AA38" s="7"/>
      <c r="AB38" s="6"/>
      <c r="AC38" s="6"/>
      <c r="AD38" s="6"/>
      <c r="AE38" s="6"/>
      <c r="AF38" s="6"/>
      <c r="AG38" s="6"/>
      <c r="AH38" s="11"/>
    </row>
    <row r="39" spans="1:34" ht="12.75" customHeight="1" x14ac:dyDescent="0.35">
      <c r="A39" s="10"/>
      <c r="B39" s="7"/>
      <c r="C39" s="6"/>
      <c r="D39" s="6"/>
      <c r="E39" s="6"/>
      <c r="F39" s="6"/>
      <c r="G39" s="6"/>
      <c r="H39" s="6"/>
      <c r="I39" s="6"/>
      <c r="J39" s="6"/>
      <c r="K39" s="6"/>
      <c r="L39" s="7"/>
      <c r="M39" s="7"/>
      <c r="N39" s="7"/>
      <c r="O39" s="7"/>
      <c r="P39" s="6"/>
      <c r="Q39" s="6"/>
      <c r="R39" s="6"/>
      <c r="S39" s="7"/>
      <c r="T39" s="7"/>
      <c r="U39" s="7"/>
      <c r="V39" s="6"/>
      <c r="W39" s="6"/>
      <c r="X39" s="7"/>
      <c r="Y39" s="7"/>
      <c r="Z39" s="7"/>
      <c r="AA39" s="7"/>
      <c r="AB39" s="7"/>
      <c r="AC39" s="7"/>
      <c r="AD39" s="6"/>
      <c r="AE39" s="6"/>
      <c r="AF39" s="6"/>
      <c r="AG39" s="6"/>
      <c r="AH39" s="11"/>
    </row>
    <row r="40" spans="1:34" ht="12.75" customHeight="1" x14ac:dyDescent="0.35">
      <c r="A40" s="10"/>
      <c r="B40" s="7"/>
      <c r="C40" s="6"/>
      <c r="D40" s="6"/>
      <c r="E40" s="6"/>
      <c r="F40" s="6"/>
      <c r="G40" s="6"/>
      <c r="H40" s="6"/>
      <c r="I40" s="6"/>
      <c r="J40" s="6"/>
      <c r="K40" s="6"/>
      <c r="L40" s="7"/>
      <c r="M40" s="7"/>
      <c r="N40" s="7"/>
      <c r="O40" s="7"/>
      <c r="P40" s="6"/>
      <c r="Q40" s="6"/>
      <c r="R40" s="6"/>
      <c r="S40" s="7"/>
      <c r="T40" s="7"/>
      <c r="U40" s="7"/>
      <c r="V40" s="6"/>
      <c r="W40" s="6"/>
      <c r="X40" s="7"/>
      <c r="Y40" s="7"/>
      <c r="Z40" s="6"/>
      <c r="AA40" s="7"/>
      <c r="AB40" s="6"/>
      <c r="AC40" s="7"/>
      <c r="AD40" s="6"/>
      <c r="AE40" s="6"/>
      <c r="AF40" s="6"/>
      <c r="AG40" s="6"/>
      <c r="AH40" s="11"/>
    </row>
    <row r="41" spans="1:34" ht="12.75" customHeight="1" x14ac:dyDescent="0.35">
      <c r="A41" s="10"/>
      <c r="B41" s="7"/>
      <c r="C41" s="6"/>
      <c r="D41" s="6"/>
      <c r="E41" s="6"/>
      <c r="F41" s="6"/>
      <c r="G41" s="6"/>
      <c r="H41" s="6"/>
      <c r="I41" s="6"/>
      <c r="J41" s="6"/>
      <c r="K41" s="6"/>
      <c r="L41" s="7"/>
      <c r="M41" s="6"/>
      <c r="N41" s="7"/>
      <c r="O41" s="6"/>
      <c r="P41" s="6"/>
      <c r="Q41" s="6"/>
      <c r="R41" s="6"/>
      <c r="S41" s="6"/>
      <c r="T41" s="6"/>
      <c r="U41" s="6"/>
      <c r="V41" s="6"/>
      <c r="W41" s="6"/>
      <c r="X41" s="6"/>
      <c r="Y41" s="6"/>
      <c r="Z41" s="6"/>
      <c r="AA41" s="7"/>
      <c r="AB41" s="6"/>
      <c r="AC41" s="6"/>
      <c r="AD41" s="6"/>
      <c r="AE41" s="6"/>
      <c r="AF41" s="6"/>
      <c r="AG41" s="6"/>
      <c r="AH41" s="11"/>
    </row>
    <row r="42" spans="1:34" ht="12.75" customHeight="1" x14ac:dyDescent="0.35">
      <c r="A42" s="10"/>
      <c r="B42" s="7"/>
      <c r="C42" s="6"/>
      <c r="D42" s="6"/>
      <c r="E42" s="6"/>
      <c r="F42" s="6"/>
      <c r="G42" s="6"/>
      <c r="H42" s="6"/>
      <c r="I42" s="6"/>
      <c r="J42" s="6"/>
      <c r="K42" s="6"/>
      <c r="L42" s="7"/>
      <c r="M42" s="6"/>
      <c r="N42" s="7"/>
      <c r="O42" s="6"/>
      <c r="P42" s="6"/>
      <c r="Q42" s="6"/>
      <c r="R42" s="6"/>
      <c r="S42" s="6"/>
      <c r="T42" s="6"/>
      <c r="U42" s="6"/>
      <c r="V42" s="6"/>
      <c r="W42" s="6"/>
      <c r="X42" s="6"/>
      <c r="Y42" s="6"/>
      <c r="Z42" s="6"/>
      <c r="AA42" s="7"/>
      <c r="AB42" s="6"/>
      <c r="AC42" s="6"/>
      <c r="AD42" s="6"/>
      <c r="AE42" s="6"/>
      <c r="AF42" s="6"/>
      <c r="AG42" s="6"/>
      <c r="AH42" s="11"/>
    </row>
    <row r="43" spans="1:34" ht="12.75" customHeight="1" x14ac:dyDescent="0.35">
      <c r="A43" s="12"/>
      <c r="B43" s="7"/>
      <c r="C43" s="6"/>
      <c r="D43" s="6"/>
      <c r="E43" s="6"/>
      <c r="F43" s="6"/>
      <c r="G43" s="6"/>
      <c r="H43" s="6"/>
      <c r="I43" s="6"/>
      <c r="J43" s="6"/>
      <c r="K43" s="6"/>
      <c r="L43" s="7"/>
      <c r="M43" s="6"/>
      <c r="N43" s="7"/>
      <c r="O43" s="6"/>
      <c r="P43" s="6"/>
      <c r="Q43" s="6"/>
      <c r="R43" s="6"/>
      <c r="S43" s="6"/>
      <c r="T43" s="6"/>
      <c r="U43" s="6"/>
      <c r="V43" s="6"/>
      <c r="W43" s="6"/>
      <c r="X43" s="6"/>
      <c r="Y43" s="6"/>
      <c r="Z43" s="6"/>
      <c r="AA43" s="7"/>
      <c r="AB43" s="6"/>
      <c r="AC43" s="6"/>
      <c r="AD43" s="6"/>
      <c r="AE43" s="6"/>
      <c r="AF43" s="6"/>
      <c r="AG43" s="6"/>
      <c r="AH43" s="11"/>
    </row>
    <row r="44" spans="1:34" ht="12.75" customHeight="1" x14ac:dyDescent="0.35">
      <c r="A44" s="12"/>
      <c r="B44" s="7"/>
      <c r="C44" s="6"/>
      <c r="D44" s="6"/>
      <c r="E44" s="6"/>
      <c r="F44" s="6"/>
      <c r="G44" s="6"/>
      <c r="H44" s="6"/>
      <c r="I44" s="6"/>
      <c r="J44" s="6"/>
      <c r="K44" s="6"/>
      <c r="L44" s="7"/>
      <c r="M44" s="6"/>
      <c r="N44" s="7"/>
      <c r="O44" s="6"/>
      <c r="P44" s="6"/>
      <c r="Q44" s="6"/>
      <c r="R44" s="6"/>
      <c r="S44" s="6"/>
      <c r="T44" s="6"/>
      <c r="U44" s="6"/>
      <c r="V44" s="6"/>
      <c r="W44" s="6"/>
      <c r="X44" s="6"/>
      <c r="Y44" s="6"/>
      <c r="Z44" s="6"/>
      <c r="AA44" s="7"/>
      <c r="AB44" s="6"/>
      <c r="AC44" s="6"/>
      <c r="AD44" s="6"/>
      <c r="AE44" s="6"/>
      <c r="AF44" s="6"/>
      <c r="AG44" s="6"/>
      <c r="AH44" s="11"/>
    </row>
    <row r="45" spans="1:34" ht="12.75" customHeight="1" x14ac:dyDescent="0.35">
      <c r="A45" s="12"/>
      <c r="B45" s="7"/>
      <c r="C45" s="6"/>
      <c r="D45" s="6"/>
      <c r="E45" s="6"/>
      <c r="F45" s="6"/>
      <c r="G45" s="6"/>
      <c r="H45" s="6"/>
      <c r="I45" s="6"/>
      <c r="J45" s="6"/>
      <c r="K45" s="6"/>
      <c r="L45" s="7"/>
      <c r="M45" s="6"/>
      <c r="N45" s="7"/>
      <c r="O45" s="6"/>
      <c r="P45" s="6"/>
      <c r="Q45" s="6"/>
      <c r="R45" s="6"/>
      <c r="S45" s="6"/>
      <c r="T45" s="6"/>
      <c r="U45" s="6"/>
      <c r="V45" s="6"/>
      <c r="W45" s="6"/>
      <c r="X45" s="6"/>
      <c r="Y45" s="6"/>
      <c r="Z45" s="6"/>
      <c r="AA45" s="7"/>
      <c r="AB45" s="6"/>
      <c r="AC45" s="6"/>
      <c r="AD45" s="6"/>
      <c r="AE45" s="6"/>
      <c r="AF45" s="6"/>
      <c r="AG45" s="6"/>
      <c r="AH45" s="11"/>
    </row>
    <row r="46" spans="1:34" ht="12.75" customHeight="1" x14ac:dyDescent="0.35">
      <c r="A46" s="12"/>
      <c r="B46" s="7"/>
      <c r="C46" s="6"/>
      <c r="D46" s="6"/>
      <c r="E46" s="6"/>
      <c r="F46" s="6"/>
      <c r="G46" s="6"/>
      <c r="H46" s="6"/>
      <c r="I46" s="6"/>
      <c r="J46" s="6"/>
      <c r="K46" s="6"/>
      <c r="L46" s="7"/>
      <c r="M46" s="6"/>
      <c r="N46" s="7"/>
      <c r="O46" s="6"/>
      <c r="P46" s="6"/>
      <c r="Q46" s="6"/>
      <c r="R46" s="6"/>
      <c r="S46" s="6"/>
      <c r="T46" s="6"/>
      <c r="U46" s="6"/>
      <c r="V46" s="6"/>
      <c r="W46" s="6"/>
      <c r="X46" s="6"/>
      <c r="Y46" s="6"/>
      <c r="Z46" s="6"/>
      <c r="AA46" s="7"/>
      <c r="AB46" s="6"/>
      <c r="AC46" s="6"/>
      <c r="AD46" s="6"/>
      <c r="AE46" s="6"/>
      <c r="AF46" s="6"/>
      <c r="AG46" s="6"/>
      <c r="AH46" s="11"/>
    </row>
    <row r="47" spans="1:34" ht="12.75" customHeight="1" x14ac:dyDescent="0.35">
      <c r="A47" s="12"/>
      <c r="B47" s="7"/>
      <c r="C47" s="6"/>
      <c r="D47" s="6"/>
      <c r="E47" s="6"/>
      <c r="F47" s="6"/>
      <c r="G47" s="6"/>
      <c r="H47" s="6"/>
      <c r="I47" s="6"/>
      <c r="J47" s="6"/>
      <c r="K47" s="6"/>
      <c r="L47" s="7"/>
      <c r="M47" s="6"/>
      <c r="N47" s="7"/>
      <c r="O47" s="6"/>
      <c r="P47" s="6"/>
      <c r="Q47" s="6"/>
      <c r="R47" s="6"/>
      <c r="S47" s="6"/>
      <c r="T47" s="6"/>
      <c r="U47" s="6"/>
      <c r="V47" s="6"/>
      <c r="W47" s="6"/>
      <c r="X47" s="6"/>
      <c r="Y47" s="6"/>
      <c r="Z47" s="6"/>
      <c r="AA47" s="7"/>
      <c r="AB47" s="6"/>
      <c r="AC47" s="6"/>
      <c r="AD47" s="6"/>
      <c r="AE47" s="6"/>
      <c r="AF47" s="6"/>
      <c r="AG47" s="6"/>
      <c r="AH47" s="11"/>
    </row>
    <row r="48" spans="1:34" ht="12.75" customHeight="1" x14ac:dyDescent="0.35">
      <c r="A48" s="12"/>
      <c r="B48" s="7"/>
      <c r="C48" s="6"/>
      <c r="D48" s="6"/>
      <c r="E48" s="6"/>
      <c r="F48" s="6"/>
      <c r="G48" s="6"/>
      <c r="H48" s="6"/>
      <c r="I48" s="6"/>
      <c r="J48" s="6"/>
      <c r="K48" s="6"/>
      <c r="L48" s="7"/>
      <c r="M48" s="6"/>
      <c r="N48" s="7"/>
      <c r="O48" s="6"/>
      <c r="P48" s="6"/>
      <c r="Q48" s="6"/>
      <c r="R48" s="6"/>
      <c r="S48" s="6"/>
      <c r="T48" s="6"/>
      <c r="U48" s="6"/>
      <c r="V48" s="6"/>
      <c r="W48" s="6"/>
      <c r="X48" s="6"/>
      <c r="Y48" s="6"/>
      <c r="Z48" s="6"/>
      <c r="AA48" s="7"/>
      <c r="AB48" s="6"/>
      <c r="AC48" s="6"/>
      <c r="AD48" s="6"/>
      <c r="AE48" s="6"/>
      <c r="AF48" s="6"/>
      <c r="AG48" s="6"/>
      <c r="AH48" s="11"/>
    </row>
    <row r="49" spans="1:34" ht="12.75" customHeight="1" x14ac:dyDescent="0.35">
      <c r="A49" s="12"/>
      <c r="B49" s="7"/>
      <c r="C49" s="6"/>
      <c r="D49" s="6"/>
      <c r="E49" s="6"/>
      <c r="F49" s="6"/>
      <c r="G49" s="6"/>
      <c r="H49" s="6"/>
      <c r="I49" s="6"/>
      <c r="J49" s="6"/>
      <c r="K49" s="6"/>
      <c r="L49" s="7"/>
      <c r="M49" s="6"/>
      <c r="N49" s="7"/>
      <c r="O49" s="6"/>
      <c r="P49" s="6"/>
      <c r="Q49" s="6"/>
      <c r="R49" s="6"/>
      <c r="S49" s="6"/>
      <c r="T49" s="6"/>
      <c r="U49" s="6"/>
      <c r="V49" s="6"/>
      <c r="W49" s="6"/>
      <c r="X49" s="6"/>
      <c r="Y49" s="6"/>
      <c r="Z49" s="6"/>
      <c r="AA49" s="7"/>
      <c r="AB49" s="6"/>
      <c r="AC49" s="6"/>
      <c r="AD49" s="6"/>
      <c r="AE49" s="6"/>
      <c r="AF49" s="6"/>
      <c r="AG49" s="6"/>
      <c r="AH49" s="11"/>
    </row>
    <row r="50" spans="1:34" ht="12.75" customHeight="1" x14ac:dyDescent="0.35">
      <c r="A50" s="12"/>
      <c r="B50" s="7"/>
      <c r="C50" s="6"/>
      <c r="D50" s="6"/>
      <c r="E50" s="6"/>
      <c r="F50" s="6"/>
      <c r="G50" s="6"/>
      <c r="H50" s="6"/>
      <c r="I50" s="6"/>
      <c r="J50" s="6"/>
      <c r="K50" s="6"/>
      <c r="L50" s="7"/>
      <c r="M50" s="6"/>
      <c r="N50" s="7"/>
      <c r="O50" s="6"/>
      <c r="P50" s="6"/>
      <c r="Q50" s="6"/>
      <c r="R50" s="6"/>
      <c r="S50" s="6"/>
      <c r="T50" s="6"/>
      <c r="U50" s="6"/>
      <c r="V50" s="6"/>
      <c r="W50" s="6"/>
      <c r="X50" s="6"/>
      <c r="Y50" s="6"/>
      <c r="Z50" s="6"/>
      <c r="AA50" s="7"/>
      <c r="AB50" s="6"/>
      <c r="AC50" s="6"/>
      <c r="AD50" s="6"/>
      <c r="AE50" s="6"/>
      <c r="AF50" s="6"/>
      <c r="AG50" s="6"/>
      <c r="AH50" s="11"/>
    </row>
    <row r="51" spans="1:34" ht="12.75" customHeight="1" x14ac:dyDescent="0.35">
      <c r="A51" s="12"/>
      <c r="B51" s="7"/>
      <c r="C51" s="6"/>
      <c r="D51" s="6"/>
      <c r="E51" s="6"/>
      <c r="F51" s="6"/>
      <c r="G51" s="6"/>
      <c r="H51" s="6"/>
      <c r="I51" s="6"/>
      <c r="J51" s="6"/>
      <c r="K51" s="6"/>
      <c r="L51" s="7"/>
      <c r="M51" s="6"/>
      <c r="N51" s="7"/>
      <c r="O51" s="6"/>
      <c r="P51" s="6"/>
      <c r="Q51" s="6"/>
      <c r="R51" s="6"/>
      <c r="S51" s="6"/>
      <c r="T51" s="6"/>
      <c r="U51" s="6"/>
      <c r="V51" s="6"/>
      <c r="W51" s="6"/>
      <c r="X51" s="6"/>
      <c r="Y51" s="6"/>
      <c r="Z51" s="6"/>
      <c r="AA51" s="7"/>
      <c r="AB51" s="6"/>
      <c r="AC51" s="6"/>
      <c r="AD51" s="6"/>
      <c r="AE51" s="6"/>
      <c r="AF51" s="6"/>
      <c r="AG51" s="6"/>
      <c r="AH51" s="11"/>
    </row>
    <row r="52" spans="1:34" ht="12.75" customHeight="1" x14ac:dyDescent="0.35">
      <c r="A52" s="12"/>
      <c r="B52" s="7"/>
      <c r="C52" s="6"/>
      <c r="D52" s="6"/>
      <c r="E52" s="6"/>
      <c r="F52" s="6"/>
      <c r="G52" s="6"/>
      <c r="H52" s="6"/>
      <c r="I52" s="6"/>
      <c r="J52" s="6"/>
      <c r="K52" s="6"/>
      <c r="L52" s="7"/>
      <c r="M52" s="6"/>
      <c r="N52" s="7"/>
      <c r="O52" s="6"/>
      <c r="P52" s="6"/>
      <c r="Q52" s="6"/>
      <c r="R52" s="6"/>
      <c r="S52" s="6"/>
      <c r="T52" s="6"/>
      <c r="U52" s="6"/>
      <c r="V52" s="6"/>
      <c r="W52" s="6"/>
      <c r="X52" s="6"/>
      <c r="Y52" s="6"/>
      <c r="Z52" s="6"/>
      <c r="AA52" s="7"/>
      <c r="AB52" s="6"/>
      <c r="AC52" s="6"/>
      <c r="AD52" s="6"/>
      <c r="AE52" s="6"/>
      <c r="AF52" s="6"/>
      <c r="AG52" s="6"/>
      <c r="AH52" s="11"/>
    </row>
    <row r="53" spans="1:34" ht="12.75" customHeight="1" x14ac:dyDescent="0.35">
      <c r="A53" s="12"/>
      <c r="B53" s="7"/>
      <c r="C53" s="6"/>
      <c r="D53" s="6"/>
      <c r="E53" s="6"/>
      <c r="F53" s="6"/>
      <c r="G53" s="6"/>
      <c r="H53" s="6"/>
      <c r="I53" s="6"/>
      <c r="J53" s="6"/>
      <c r="K53" s="6"/>
      <c r="L53" s="7"/>
      <c r="M53" s="6"/>
      <c r="N53" s="7"/>
      <c r="O53" s="6"/>
      <c r="P53" s="6"/>
      <c r="Q53" s="6"/>
      <c r="R53" s="6"/>
      <c r="S53" s="6"/>
      <c r="T53" s="6"/>
      <c r="U53" s="6"/>
      <c r="V53" s="6"/>
      <c r="W53" s="6"/>
      <c r="X53" s="6"/>
      <c r="Y53" s="6"/>
      <c r="Z53" s="6"/>
      <c r="AA53" s="7"/>
      <c r="AB53" s="6"/>
      <c r="AC53" s="6"/>
      <c r="AD53" s="6"/>
      <c r="AE53" s="6"/>
      <c r="AF53" s="6"/>
      <c r="AG53" s="6"/>
      <c r="AH53" s="11"/>
    </row>
    <row r="54" spans="1:34" ht="12.75" customHeight="1" x14ac:dyDescent="0.35">
      <c r="A54" s="12"/>
      <c r="B54" s="7"/>
      <c r="C54" s="6"/>
      <c r="D54" s="6"/>
      <c r="E54" s="6"/>
      <c r="F54" s="6"/>
      <c r="G54" s="6"/>
      <c r="H54" s="6"/>
      <c r="I54" s="6"/>
      <c r="J54" s="6"/>
      <c r="K54" s="6"/>
      <c r="L54" s="7"/>
      <c r="M54" s="6"/>
      <c r="N54" s="7"/>
      <c r="O54" s="6"/>
      <c r="P54" s="6"/>
      <c r="Q54" s="6"/>
      <c r="R54" s="6"/>
      <c r="S54" s="6"/>
      <c r="T54" s="6"/>
      <c r="U54" s="6"/>
      <c r="V54" s="6"/>
      <c r="W54" s="6"/>
      <c r="X54" s="6"/>
      <c r="Y54" s="6"/>
      <c r="Z54" s="6"/>
      <c r="AA54" s="7"/>
      <c r="AB54" s="6"/>
      <c r="AC54" s="6"/>
      <c r="AD54" s="6"/>
      <c r="AE54" s="6"/>
      <c r="AF54" s="6"/>
      <c r="AG54" s="6"/>
      <c r="AH54" s="11"/>
    </row>
    <row r="55" spans="1:34" ht="12.75" customHeight="1" x14ac:dyDescent="0.35">
      <c r="A55" s="12"/>
      <c r="B55" s="7"/>
      <c r="C55" s="6"/>
      <c r="D55" s="6"/>
      <c r="E55" s="6"/>
      <c r="F55" s="6"/>
      <c r="G55" s="6"/>
      <c r="H55" s="6"/>
      <c r="I55" s="6"/>
      <c r="J55" s="6"/>
      <c r="K55" s="6"/>
      <c r="L55" s="7"/>
      <c r="M55" s="6"/>
      <c r="N55" s="7"/>
      <c r="O55" s="6"/>
      <c r="P55" s="6"/>
      <c r="Q55" s="6"/>
      <c r="R55" s="6"/>
      <c r="S55" s="6"/>
      <c r="T55" s="6"/>
      <c r="U55" s="6"/>
      <c r="V55" s="6"/>
      <c r="W55" s="6"/>
      <c r="X55" s="6"/>
      <c r="Y55" s="6"/>
      <c r="Z55" s="6"/>
      <c r="AA55" s="7"/>
      <c r="AB55" s="6"/>
      <c r="AC55" s="6"/>
      <c r="AD55" s="6"/>
      <c r="AE55" s="6"/>
      <c r="AF55" s="6"/>
      <c r="AG55" s="6"/>
      <c r="AH55" s="11"/>
    </row>
    <row r="56" spans="1:34" ht="12.75" customHeight="1" x14ac:dyDescent="0.35">
      <c r="A56" s="12"/>
      <c r="B56" s="7"/>
      <c r="C56" s="6"/>
      <c r="D56" s="6"/>
      <c r="E56" s="6"/>
      <c r="F56" s="6"/>
      <c r="G56" s="6"/>
      <c r="H56" s="6"/>
      <c r="I56" s="6"/>
      <c r="J56" s="6"/>
      <c r="K56" s="6"/>
      <c r="L56" s="7"/>
      <c r="M56" s="6"/>
      <c r="N56" s="7"/>
      <c r="O56" s="6"/>
      <c r="P56" s="6"/>
      <c r="Q56" s="6"/>
      <c r="R56" s="6"/>
      <c r="S56" s="6"/>
      <c r="T56" s="6"/>
      <c r="U56" s="6"/>
      <c r="V56" s="6"/>
      <c r="W56" s="6"/>
      <c r="X56" s="6"/>
      <c r="Y56" s="6"/>
      <c r="Z56" s="6"/>
      <c r="AA56" s="7"/>
      <c r="AB56" s="6"/>
      <c r="AC56" s="6"/>
      <c r="AD56" s="6"/>
      <c r="AE56" s="6"/>
      <c r="AF56" s="6"/>
      <c r="AG56" s="6"/>
      <c r="AH56" s="11"/>
    </row>
    <row r="57" spans="1:34" ht="12.75" customHeight="1" x14ac:dyDescent="0.35">
      <c r="A57" s="12"/>
      <c r="B57" s="178"/>
      <c r="C57" s="180"/>
      <c r="D57" s="179"/>
      <c r="E57" s="181"/>
      <c r="F57" s="181"/>
      <c r="G57" s="181"/>
      <c r="H57" s="182"/>
      <c r="I57" s="183"/>
      <c r="J57" s="183"/>
      <c r="K57" s="183"/>
      <c r="L57" s="183"/>
      <c r="M57" s="183"/>
      <c r="N57" s="183"/>
      <c r="O57" s="183"/>
      <c r="P57" s="183"/>
      <c r="Q57" s="183"/>
      <c r="R57" s="183"/>
      <c r="S57" s="183"/>
      <c r="T57" s="183"/>
      <c r="U57" s="183"/>
      <c r="V57" s="183"/>
      <c r="W57" s="183"/>
      <c r="X57" s="183"/>
      <c r="Y57" s="183"/>
      <c r="Z57" s="183"/>
      <c r="AA57" s="184"/>
      <c r="AB57" s="178"/>
      <c r="AC57" s="179"/>
      <c r="AD57" s="178"/>
      <c r="AE57" s="179"/>
      <c r="AF57" s="178"/>
      <c r="AG57" s="179"/>
      <c r="AH57" s="11"/>
    </row>
    <row r="58" spans="1:34" ht="12.75" customHeight="1" x14ac:dyDescent="0.35">
      <c r="A58" s="12"/>
      <c r="B58" s="178"/>
      <c r="C58" s="180"/>
      <c r="D58" s="179"/>
      <c r="E58" s="181"/>
      <c r="F58" s="181"/>
      <c r="G58" s="181"/>
      <c r="H58" s="182"/>
      <c r="I58" s="183"/>
      <c r="J58" s="183"/>
      <c r="K58" s="183"/>
      <c r="L58" s="183"/>
      <c r="M58" s="183"/>
      <c r="N58" s="183"/>
      <c r="O58" s="183"/>
      <c r="P58" s="183"/>
      <c r="Q58" s="183"/>
      <c r="R58" s="183"/>
      <c r="S58" s="183"/>
      <c r="T58" s="183"/>
      <c r="U58" s="183"/>
      <c r="V58" s="183"/>
      <c r="W58" s="183"/>
      <c r="X58" s="183"/>
      <c r="Y58" s="183"/>
      <c r="Z58" s="183"/>
      <c r="AA58" s="184"/>
      <c r="AB58" s="178"/>
      <c r="AC58" s="179"/>
      <c r="AD58" s="178"/>
      <c r="AE58" s="179"/>
      <c r="AF58" s="178"/>
      <c r="AG58" s="179"/>
      <c r="AH58" s="11"/>
    </row>
    <row r="59" spans="1:34" ht="12.75" customHeight="1" x14ac:dyDescent="0.35">
      <c r="A59" s="12"/>
      <c r="B59" s="178"/>
      <c r="C59" s="180"/>
      <c r="D59" s="179"/>
      <c r="E59" s="181"/>
      <c r="F59" s="181"/>
      <c r="G59" s="181"/>
      <c r="H59" s="182"/>
      <c r="I59" s="183"/>
      <c r="J59" s="183"/>
      <c r="K59" s="183"/>
      <c r="L59" s="183"/>
      <c r="M59" s="183"/>
      <c r="N59" s="183"/>
      <c r="O59" s="183"/>
      <c r="P59" s="183"/>
      <c r="Q59" s="183"/>
      <c r="R59" s="183"/>
      <c r="S59" s="183"/>
      <c r="T59" s="183"/>
      <c r="U59" s="183"/>
      <c r="V59" s="183"/>
      <c r="W59" s="183"/>
      <c r="X59" s="183"/>
      <c r="Y59" s="183"/>
      <c r="Z59" s="183"/>
      <c r="AA59" s="184"/>
      <c r="AB59" s="178"/>
      <c r="AC59" s="179"/>
      <c r="AD59" s="178"/>
      <c r="AE59" s="179"/>
      <c r="AF59" s="178"/>
      <c r="AG59" s="179"/>
      <c r="AH59" s="11"/>
    </row>
    <row r="60" spans="1:34" ht="12.75" customHeight="1" x14ac:dyDescent="0.35">
      <c r="A60" s="12"/>
      <c r="B60" s="178"/>
      <c r="C60" s="180"/>
      <c r="D60" s="179"/>
      <c r="E60" s="181"/>
      <c r="F60" s="181"/>
      <c r="G60" s="181"/>
      <c r="H60" s="182"/>
      <c r="I60" s="183"/>
      <c r="J60" s="183"/>
      <c r="K60" s="183"/>
      <c r="L60" s="183"/>
      <c r="M60" s="183"/>
      <c r="N60" s="183"/>
      <c r="O60" s="183"/>
      <c r="P60" s="183"/>
      <c r="Q60" s="183"/>
      <c r="R60" s="183"/>
      <c r="S60" s="183"/>
      <c r="T60" s="183"/>
      <c r="U60" s="183"/>
      <c r="V60" s="183"/>
      <c r="W60" s="183"/>
      <c r="X60" s="183"/>
      <c r="Y60" s="183"/>
      <c r="Z60" s="183"/>
      <c r="AA60" s="184"/>
      <c r="AB60" s="178"/>
      <c r="AC60" s="179"/>
      <c r="AD60" s="178"/>
      <c r="AE60" s="179"/>
      <c r="AF60" s="178"/>
      <c r="AG60" s="179"/>
      <c r="AH60" s="11"/>
    </row>
    <row r="61" spans="1:34" ht="12.75" customHeight="1" x14ac:dyDescent="0.35">
      <c r="A61" s="12"/>
      <c r="B61" s="178"/>
      <c r="C61" s="180"/>
      <c r="D61" s="179"/>
      <c r="E61" s="185"/>
      <c r="F61" s="186"/>
      <c r="G61" s="186"/>
      <c r="H61" s="182"/>
      <c r="I61" s="183"/>
      <c r="J61" s="183"/>
      <c r="K61" s="183"/>
      <c r="L61" s="183"/>
      <c r="M61" s="183"/>
      <c r="N61" s="183"/>
      <c r="O61" s="183"/>
      <c r="P61" s="183"/>
      <c r="Q61" s="183"/>
      <c r="R61" s="183"/>
      <c r="S61" s="183"/>
      <c r="T61" s="183"/>
      <c r="U61" s="183"/>
      <c r="V61" s="183"/>
      <c r="W61" s="183"/>
      <c r="X61" s="183"/>
      <c r="Y61" s="183"/>
      <c r="Z61" s="183"/>
      <c r="AA61" s="184"/>
      <c r="AB61" s="178"/>
      <c r="AC61" s="179"/>
      <c r="AD61" s="178"/>
      <c r="AE61" s="179"/>
      <c r="AF61" s="178"/>
      <c r="AG61" s="179"/>
      <c r="AH61" s="11"/>
    </row>
    <row r="62" spans="1:34" ht="12.75" customHeight="1" x14ac:dyDescent="0.35">
      <c r="A62" s="12"/>
      <c r="B62" s="178"/>
      <c r="C62" s="180"/>
      <c r="D62" s="179"/>
      <c r="E62" s="185"/>
      <c r="F62" s="186"/>
      <c r="G62" s="186"/>
      <c r="H62" s="182"/>
      <c r="I62" s="183"/>
      <c r="J62" s="183"/>
      <c r="K62" s="183"/>
      <c r="L62" s="183"/>
      <c r="M62" s="183"/>
      <c r="N62" s="183"/>
      <c r="O62" s="183"/>
      <c r="P62" s="183"/>
      <c r="Q62" s="183"/>
      <c r="R62" s="183"/>
      <c r="S62" s="183"/>
      <c r="T62" s="183"/>
      <c r="U62" s="183"/>
      <c r="V62" s="183"/>
      <c r="W62" s="183"/>
      <c r="X62" s="183"/>
      <c r="Y62" s="183"/>
      <c r="Z62" s="183"/>
      <c r="AA62" s="184"/>
      <c r="AB62" s="178"/>
      <c r="AC62" s="179"/>
      <c r="AD62" s="178"/>
      <c r="AE62" s="179"/>
      <c r="AF62" s="178"/>
      <c r="AG62" s="179"/>
      <c r="AH62" s="11"/>
    </row>
    <row r="63" spans="1:34" ht="12.75" customHeight="1" x14ac:dyDescent="0.35">
      <c r="A63" s="13"/>
      <c r="B63" s="187" t="s">
        <v>12</v>
      </c>
      <c r="C63" s="188"/>
      <c r="D63" s="189"/>
      <c r="E63" s="190" t="s">
        <v>24</v>
      </c>
      <c r="F63" s="190"/>
      <c r="G63" s="190"/>
      <c r="H63" s="191" t="s">
        <v>13</v>
      </c>
      <c r="I63" s="192"/>
      <c r="J63" s="192"/>
      <c r="K63" s="192"/>
      <c r="L63" s="192"/>
      <c r="M63" s="192"/>
      <c r="N63" s="192"/>
      <c r="O63" s="192"/>
      <c r="P63" s="192"/>
      <c r="Q63" s="192"/>
      <c r="R63" s="192"/>
      <c r="S63" s="192"/>
      <c r="T63" s="192"/>
      <c r="U63" s="192"/>
      <c r="V63" s="192"/>
      <c r="W63" s="192"/>
      <c r="X63" s="192"/>
      <c r="Y63" s="192"/>
      <c r="Z63" s="192"/>
      <c r="AA63" s="193"/>
      <c r="AB63" s="187" t="s">
        <v>14</v>
      </c>
      <c r="AC63" s="189"/>
      <c r="AD63" s="187" t="s">
        <v>15</v>
      </c>
      <c r="AE63" s="189"/>
      <c r="AF63" s="187" t="s">
        <v>16</v>
      </c>
      <c r="AG63" s="189"/>
      <c r="AH63" s="14"/>
    </row>
    <row r="64" spans="1:34" ht="12.75" customHeight="1" x14ac:dyDescent="0.35">
      <c r="A64" s="15"/>
      <c r="B64" s="16"/>
      <c r="C64" s="17"/>
      <c r="D64" s="17"/>
      <c r="E64" s="17"/>
      <c r="F64" s="17"/>
      <c r="G64" s="17"/>
      <c r="H64" s="17"/>
      <c r="I64" s="17"/>
      <c r="J64" s="17"/>
      <c r="K64" s="17"/>
      <c r="L64" s="16"/>
      <c r="M64" s="16"/>
      <c r="N64" s="16"/>
      <c r="O64" s="16"/>
      <c r="P64" s="17"/>
      <c r="Q64" s="17"/>
      <c r="R64" s="17"/>
      <c r="S64" s="17"/>
      <c r="T64" s="17"/>
      <c r="U64" s="17"/>
      <c r="V64" s="17"/>
      <c r="W64" s="17"/>
      <c r="X64" s="17"/>
      <c r="Y64" s="17"/>
      <c r="Z64" s="17"/>
      <c r="AA64" s="17"/>
      <c r="AB64" s="17"/>
      <c r="AC64" s="17"/>
      <c r="AD64" s="17"/>
      <c r="AE64" s="17"/>
      <c r="AF64" s="17"/>
      <c r="AG64" s="17"/>
      <c r="AH64" s="18"/>
    </row>
    <row r="138" spans="4:20" ht="12.75" customHeight="1" x14ac:dyDescent="0.35">
      <c r="D138" s="26"/>
      <c r="E138" s="26"/>
      <c r="F138" s="26"/>
      <c r="G138" s="26"/>
      <c r="H138" s="26"/>
      <c r="I138" s="26"/>
      <c r="J138" s="26"/>
      <c r="K138" s="26"/>
      <c r="L138" s="26"/>
      <c r="M138" s="26"/>
      <c r="N138" s="26"/>
      <c r="O138" s="26"/>
      <c r="P138" s="26"/>
      <c r="Q138" s="26"/>
      <c r="R138" s="26"/>
      <c r="S138" s="26"/>
      <c r="T138" s="26"/>
    </row>
    <row r="139" spans="4:20" ht="12.75" customHeight="1" x14ac:dyDescent="0.35">
      <c r="D139" s="26"/>
      <c r="E139" s="26"/>
      <c r="F139" s="26"/>
      <c r="G139" s="26"/>
      <c r="H139" s="26"/>
      <c r="I139" s="26"/>
      <c r="J139" s="26"/>
      <c r="K139" s="26"/>
      <c r="L139" s="26"/>
      <c r="M139" s="26"/>
      <c r="N139" s="26"/>
      <c r="O139" s="26"/>
      <c r="P139" s="26"/>
      <c r="Q139" s="26"/>
      <c r="R139" s="26"/>
      <c r="S139" s="26"/>
      <c r="T139" s="26"/>
    </row>
    <row r="140" spans="4:20" ht="12.75" customHeight="1" x14ac:dyDescent="0.35">
      <c r="D140" s="26"/>
      <c r="E140" s="26"/>
      <c r="F140" s="26"/>
      <c r="G140" s="26"/>
      <c r="H140" s="26"/>
      <c r="I140" s="26"/>
      <c r="J140" s="26"/>
      <c r="K140" s="26"/>
      <c r="L140" s="26"/>
      <c r="M140" s="26"/>
      <c r="N140" s="26"/>
      <c r="O140" s="26"/>
      <c r="P140" s="26"/>
      <c r="Q140" s="26"/>
      <c r="R140" s="26"/>
      <c r="S140" s="26"/>
      <c r="T140" s="26"/>
    </row>
    <row r="141" spans="4:20" ht="12.75" customHeight="1" x14ac:dyDescent="0.35">
      <c r="D141" s="26"/>
      <c r="E141" s="26"/>
      <c r="F141" s="26"/>
      <c r="G141" s="26"/>
      <c r="H141" s="26"/>
      <c r="I141" s="26"/>
      <c r="J141" s="26"/>
      <c r="K141" s="26"/>
      <c r="L141" s="26"/>
      <c r="M141" s="26"/>
      <c r="N141" s="26"/>
      <c r="O141" s="26"/>
      <c r="P141" s="26"/>
      <c r="Q141" s="26"/>
      <c r="R141" s="26"/>
      <c r="S141" s="26"/>
      <c r="T141" s="26"/>
    </row>
    <row r="142" spans="4:20" ht="12.75" customHeight="1" x14ac:dyDescent="0.35">
      <c r="D142" s="26"/>
      <c r="E142" s="26"/>
      <c r="F142" s="26"/>
      <c r="G142" s="26"/>
      <c r="H142" s="26"/>
      <c r="I142" s="26"/>
      <c r="J142" s="26"/>
      <c r="K142" s="26"/>
      <c r="L142" s="26"/>
      <c r="M142" s="26"/>
      <c r="N142" s="26"/>
      <c r="O142" s="26"/>
      <c r="P142" s="26"/>
      <c r="Q142" s="26"/>
      <c r="R142" s="26"/>
      <c r="S142" s="26"/>
      <c r="T142" s="26"/>
    </row>
  </sheetData>
  <customSheetViews>
    <customSheetView guid="{EC1863A0-3B45-43E6-81CD-D9608D52C52A}" scale="110" showPageBreaks="1" fitToPage="1" view="pageBreakPreview">
      <selection activeCell="H10" sqref="H10:AA12"/>
      <pageMargins left="0.59055118110236227" right="0.39370078740157483" top="0.59055118110236227" bottom="0.19685039370078741" header="1.1417322834645669" footer="0.23622047244094491"/>
      <pageSetup paperSize="9" scale="97" fitToHeight="0" orientation="portrait" horizontalDpi="4294967293" verticalDpi="4294967293" r:id="rId1"/>
      <headerFooter alignWithMargins="0">
        <oddFooter>&amp;R&amp;P de &amp;N</oddFooter>
      </headerFooter>
    </customSheetView>
    <customSheetView guid="{139CDC34-A2AE-4FB8-A6BF-3FCAEDE2A712}" scale="110" showPageBreaks="1" fitToPage="1" view="pageBreakPreview">
      <selection activeCell="H10" sqref="H10:AA12"/>
      <pageMargins left="0.59055118110236227" right="0.39370078740157483" top="0.59055118110236227" bottom="0.19685039370078741" header="1.1417322834645669" footer="0.23622047244094491"/>
      <pageSetup paperSize="9" scale="97" fitToHeight="0" orientation="portrait" horizontalDpi="4294967293" verticalDpi="4294967293" r:id="rId2"/>
      <headerFooter alignWithMargins="0">
        <oddFooter>&amp;R&amp;P de &amp;N</oddFooter>
      </headerFooter>
    </customSheetView>
    <customSheetView guid="{0CCF26D2-015A-48BB-A932-E67ED632CE05}" scale="110" showPageBreaks="1" fitToPage="1" view="pageBreakPreview">
      <selection activeCell="H10" sqref="H10:AA12"/>
      <pageMargins left="0.59055118110236227" right="0.39370078740157483" top="0.59055118110236227" bottom="0.19685039370078741" header="1.1417322834645669" footer="0.23622047244094491"/>
      <pageSetup paperSize="9" scale="97" fitToHeight="0" orientation="portrait" horizontalDpi="4294967293" verticalDpi="4294967293" r:id="rId3"/>
      <headerFooter alignWithMargins="0">
        <oddFooter>&amp;R&amp;P de &amp;N</oddFooter>
      </headerFooter>
    </customSheetView>
  </customSheetViews>
  <mergeCells count="62">
    <mergeCell ref="W7:Y7"/>
    <mergeCell ref="Z7:AA7"/>
    <mergeCell ref="M5:Q6"/>
    <mergeCell ref="R5:V6"/>
    <mergeCell ref="H5:L6"/>
    <mergeCell ref="W5:Y6"/>
    <mergeCell ref="Z5:AA6"/>
    <mergeCell ref="H11:AA13"/>
    <mergeCell ref="A1:G13"/>
    <mergeCell ref="C16:AH17"/>
    <mergeCell ref="B57:D57"/>
    <mergeCell ref="AD57:AE57"/>
    <mergeCell ref="H1:AA2"/>
    <mergeCell ref="H4:V4"/>
    <mergeCell ref="W4:AA4"/>
    <mergeCell ref="H7:L7"/>
    <mergeCell ref="M7:Q7"/>
    <mergeCell ref="R7:V7"/>
    <mergeCell ref="H9:V9"/>
    <mergeCell ref="W9:Y9"/>
    <mergeCell ref="Z9:AA9"/>
    <mergeCell ref="AB1:AH1"/>
    <mergeCell ref="AB57:AC57"/>
    <mergeCell ref="AF58:AG58"/>
    <mergeCell ref="AF57:AG57"/>
    <mergeCell ref="B59:D59"/>
    <mergeCell ref="AD59:AE59"/>
    <mergeCell ref="AF59:AG59"/>
    <mergeCell ref="AB58:AC58"/>
    <mergeCell ref="AB59:AC59"/>
    <mergeCell ref="B58:D58"/>
    <mergeCell ref="AD58:AE58"/>
    <mergeCell ref="E58:G58"/>
    <mergeCell ref="H58:AA58"/>
    <mergeCell ref="E59:G59"/>
    <mergeCell ref="H59:AA59"/>
    <mergeCell ref="E57:G57"/>
    <mergeCell ref="H57:AA57"/>
    <mergeCell ref="AF62:AG62"/>
    <mergeCell ref="B63:D63"/>
    <mergeCell ref="AD63:AE63"/>
    <mergeCell ref="AF63:AG63"/>
    <mergeCell ref="AB62:AC62"/>
    <mergeCell ref="AB63:AC63"/>
    <mergeCell ref="B62:D62"/>
    <mergeCell ref="AD62:AE62"/>
    <mergeCell ref="E62:G62"/>
    <mergeCell ref="H62:AA62"/>
    <mergeCell ref="E63:G63"/>
    <mergeCell ref="H63:AA63"/>
    <mergeCell ref="AF60:AG60"/>
    <mergeCell ref="B61:D61"/>
    <mergeCell ref="AD61:AE61"/>
    <mergeCell ref="AF61:AG61"/>
    <mergeCell ref="AB60:AC60"/>
    <mergeCell ref="AB61:AC61"/>
    <mergeCell ref="B60:D60"/>
    <mergeCell ref="AD60:AE60"/>
    <mergeCell ref="E60:G60"/>
    <mergeCell ref="H60:AA60"/>
    <mergeCell ref="E61:G61"/>
    <mergeCell ref="H61:AA61"/>
  </mergeCells>
  <pageMargins left="0.59055118110236227" right="0.39370078740157483" top="0.59055118110236227" bottom="0.19685039370078741" header="1.1417322834645669" footer="0.23622047244094491"/>
  <pageSetup paperSize="9" scale="76" fitToHeight="0" orientation="portrait" horizontalDpi="4294967293" verticalDpi="4294967293" r:id="rId4"/>
  <headerFooter alignWithMargins="0">
    <oddFooter>&amp;R&amp;P de &amp;N</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pageSetUpPr fitToPage="1"/>
  </sheetPr>
  <dimension ref="A1:N241"/>
  <sheetViews>
    <sheetView showGridLines="0" tabSelected="1" view="pageBreakPreview" zoomScale="55" zoomScaleNormal="55" zoomScaleSheetLayoutView="55" workbookViewId="0">
      <pane ySplit="12" topLeftCell="A13" activePane="bottomLeft" state="frozen"/>
      <selection pane="bottomLeft" activeCell="I217" sqref="I217"/>
    </sheetView>
  </sheetViews>
  <sheetFormatPr defaultColWidth="6.7265625" defaultRowHeight="18" customHeight="1" outlineLevelRow="2" x14ac:dyDescent="0.35"/>
  <cols>
    <col min="1" max="1" width="16.81640625" style="27" customWidth="1"/>
    <col min="2" max="2" width="32.1796875" style="27" bestFit="1" customWidth="1"/>
    <col min="3" max="3" width="14.26953125" style="42" customWidth="1"/>
    <col min="4" max="4" width="47.7265625" style="27" customWidth="1"/>
    <col min="5" max="5" width="52.453125" style="27" customWidth="1"/>
    <col min="6" max="6" width="28.7265625" style="27" customWidth="1"/>
    <col min="7" max="7" width="15.1796875" style="27" customWidth="1"/>
    <col min="8" max="8" width="13.81640625" style="31" customWidth="1"/>
    <col min="9" max="9" width="24.26953125" style="27" customWidth="1"/>
    <col min="10" max="10" width="28.90625" style="27" bestFit="1" customWidth="1"/>
    <col min="11" max="11" width="32.26953125" style="27" bestFit="1" customWidth="1"/>
    <col min="12" max="12" width="20.7265625" style="27" customWidth="1"/>
    <col min="13" max="13" width="13.7265625" style="27" customWidth="1"/>
    <col min="14" max="14" width="29" style="27" customWidth="1"/>
    <col min="15" max="16384" width="6.7265625" style="27"/>
  </cols>
  <sheetData>
    <row r="1" spans="1:14" ht="15" customHeight="1" x14ac:dyDescent="0.35">
      <c r="A1" s="78"/>
      <c r="B1" s="79"/>
      <c r="C1" s="80"/>
      <c r="D1" s="156" t="str">
        <f>Capa!H1</f>
        <v>DIVISÃO DE CUSTOS E ORÇAMENTOS</v>
      </c>
      <c r="E1" s="157"/>
      <c r="F1" s="157"/>
      <c r="G1" s="157"/>
      <c r="H1" s="157"/>
      <c r="I1" s="157"/>
      <c r="J1" s="157"/>
      <c r="K1" s="96"/>
      <c r="L1" s="97"/>
      <c r="M1" s="97"/>
      <c r="N1" s="98"/>
    </row>
    <row r="2" spans="1:14" ht="15" customHeight="1" x14ac:dyDescent="0.35">
      <c r="A2" s="81"/>
      <c r="B2" s="82"/>
      <c r="C2" s="83"/>
      <c r="D2" s="158"/>
      <c r="E2" s="159"/>
      <c r="F2" s="159"/>
      <c r="G2" s="159"/>
      <c r="H2" s="159"/>
      <c r="I2" s="159"/>
      <c r="J2" s="159"/>
      <c r="K2" s="150" t="s">
        <v>0</v>
      </c>
      <c r="L2" s="151"/>
      <c r="M2" s="151"/>
      <c r="N2" s="152"/>
    </row>
    <row r="3" spans="1:14" ht="15" customHeight="1" x14ac:dyDescent="0.35">
      <c r="A3" s="81"/>
      <c r="B3" s="82"/>
      <c r="C3" s="83"/>
      <c r="D3" s="153" t="s">
        <v>1</v>
      </c>
      <c r="E3" s="154"/>
      <c r="F3" s="154"/>
      <c r="G3" s="154"/>
      <c r="H3" s="154"/>
      <c r="I3" s="153" t="s">
        <v>17</v>
      </c>
      <c r="J3" s="154"/>
      <c r="K3" s="100" t="s">
        <v>41</v>
      </c>
      <c r="L3" s="101"/>
      <c r="M3" s="162" t="s">
        <v>42</v>
      </c>
      <c r="N3" s="163"/>
    </row>
    <row r="4" spans="1:14" ht="37" customHeight="1" x14ac:dyDescent="0.35">
      <c r="A4" s="81"/>
      <c r="B4" s="82"/>
      <c r="C4" s="83"/>
      <c r="D4" s="147" t="str">
        <f>Capa!H4</f>
        <v>PLANILHA ORÇAMENTÁRIA</v>
      </c>
      <c r="E4" s="148"/>
      <c r="F4" s="148"/>
      <c r="G4" s="148"/>
      <c r="H4" s="148"/>
      <c r="I4" s="160" t="str">
        <f>Capa!W4</f>
        <v>DOP-FOC-TS 003 2026 - TS 008 2025 - TS 062 2025 - TS 103 2025 -PB-LI</v>
      </c>
      <c r="J4" s="161"/>
      <c r="K4" s="104">
        <f>Capa!AB4</f>
        <v>0</v>
      </c>
      <c r="L4" s="33" t="s">
        <v>3</v>
      </c>
      <c r="M4" s="32" t="s">
        <v>75</v>
      </c>
      <c r="N4" s="105" t="s">
        <v>43</v>
      </c>
    </row>
    <row r="5" spans="1:14" ht="15" customHeight="1" x14ac:dyDescent="0.35">
      <c r="A5" s="81"/>
      <c r="B5" s="82"/>
      <c r="C5" s="83"/>
      <c r="D5" s="99" t="str">
        <f>Capa!H5</f>
        <v>PLANILHA TIPO:</v>
      </c>
      <c r="E5" s="99" t="str">
        <f>Capa!M5</f>
        <v>PLANILHA QUANTITATIVA ELABORADA POR:</v>
      </c>
      <c r="F5" s="153" t="str">
        <f>Capa!R5</f>
        <v>PLANILHA DE CUSTOS ELABORADA POR:</v>
      </c>
      <c r="G5" s="154"/>
      <c r="H5" s="154"/>
      <c r="I5" s="106" t="s">
        <v>37</v>
      </c>
      <c r="J5" s="107" t="str">
        <f>Capa!Z5</f>
        <v>PLANILHA Nº</v>
      </c>
      <c r="K5" s="104">
        <f>Capa!AB5</f>
        <v>0</v>
      </c>
      <c r="L5" s="33" t="s">
        <v>4</v>
      </c>
      <c r="M5" s="32" t="s">
        <v>75</v>
      </c>
      <c r="N5" s="105" t="s">
        <v>44</v>
      </c>
    </row>
    <row r="6" spans="1:14" ht="21" x14ac:dyDescent="0.35">
      <c r="A6" s="81"/>
      <c r="B6" s="82"/>
      <c r="C6" s="83"/>
      <c r="D6" s="102" t="str">
        <f>Capa!H7</f>
        <v>PREÇO REFERENCIAL</v>
      </c>
      <c r="E6" s="102" t="str">
        <f>Capa!M7</f>
        <v>DOP - LMF</v>
      </c>
      <c r="F6" s="160" t="str">
        <f>Capa!R7</f>
        <v>DCO - CFM</v>
      </c>
      <c r="G6" s="161"/>
      <c r="H6" s="161"/>
      <c r="I6" s="108" t="str">
        <f>Capa!W7</f>
        <v>54/26</v>
      </c>
      <c r="J6" s="103" t="str">
        <f>Capa!Z7</f>
        <v>01/01</v>
      </c>
      <c r="K6" s="104" t="str">
        <f>Capa!AB6</f>
        <v>X</v>
      </c>
      <c r="L6" s="33" t="s">
        <v>5</v>
      </c>
      <c r="M6" s="32" t="s">
        <v>75</v>
      </c>
      <c r="N6" s="105" t="s">
        <v>39</v>
      </c>
    </row>
    <row r="7" spans="1:14" ht="15" customHeight="1" x14ac:dyDescent="0.35">
      <c r="A7" s="81"/>
      <c r="B7" s="82"/>
      <c r="C7" s="83"/>
      <c r="D7" s="153" t="s">
        <v>7</v>
      </c>
      <c r="E7" s="154"/>
      <c r="F7" s="154"/>
      <c r="G7" s="154"/>
      <c r="H7" s="154"/>
      <c r="I7" s="99" t="s">
        <v>8</v>
      </c>
      <c r="J7" s="99" t="s">
        <v>9</v>
      </c>
      <c r="K7" s="104">
        <f>Capa!AB7</f>
        <v>0</v>
      </c>
      <c r="L7" s="33" t="s">
        <v>6</v>
      </c>
      <c r="M7" s="32" t="s">
        <v>48</v>
      </c>
      <c r="N7" s="105" t="s">
        <v>40</v>
      </c>
    </row>
    <row r="8" spans="1:14" ht="15" customHeight="1" x14ac:dyDescent="0.35">
      <c r="A8" s="81"/>
      <c r="B8" s="82"/>
      <c r="C8" s="83"/>
      <c r="D8" s="147" t="str">
        <f>Capa!H9</f>
        <v>GERAL</v>
      </c>
      <c r="E8" s="148"/>
      <c r="F8" s="148"/>
      <c r="G8" s="148"/>
      <c r="H8" s="148"/>
      <c r="I8" s="109">
        <f>Capa!W9</f>
        <v>46162</v>
      </c>
      <c r="J8" s="102">
        <f>Capa!Z9</f>
        <v>0</v>
      </c>
      <c r="K8" s="104">
        <f>Capa!AB8</f>
        <v>0</v>
      </c>
      <c r="L8" s="33" t="s">
        <v>10</v>
      </c>
      <c r="M8" s="32" t="s">
        <v>75</v>
      </c>
      <c r="N8" s="105" t="s">
        <v>60</v>
      </c>
    </row>
    <row r="9" spans="1:14" ht="15" customHeight="1" x14ac:dyDescent="0.35">
      <c r="A9" s="81"/>
      <c r="B9" s="82"/>
      <c r="C9" s="83"/>
      <c r="D9" s="153" t="s">
        <v>11</v>
      </c>
      <c r="E9" s="154"/>
      <c r="F9" s="154"/>
      <c r="G9" s="154"/>
      <c r="H9" s="154"/>
      <c r="I9" s="154"/>
      <c r="J9" s="155"/>
      <c r="K9" s="110"/>
      <c r="L9" s="111"/>
      <c r="M9" s="112"/>
      <c r="N9" s="105"/>
    </row>
    <row r="10" spans="1:14" ht="28.5" customHeight="1" x14ac:dyDescent="0.35">
      <c r="A10" s="81"/>
      <c r="B10" s="82"/>
      <c r="C10" s="83"/>
      <c r="D10" s="147" t="str">
        <f>Capa!H11</f>
        <v>TS 003 2026 - TS 008 2025 - TS 062 2025 - TS 103 2025</v>
      </c>
      <c r="E10" s="148"/>
      <c r="F10" s="148"/>
      <c r="G10" s="148"/>
      <c r="H10" s="148"/>
      <c r="I10" s="148"/>
      <c r="J10" s="149"/>
      <c r="K10" s="113"/>
      <c r="L10" s="114"/>
      <c r="M10" s="114"/>
      <c r="N10" s="115"/>
    </row>
    <row r="11" spans="1:14" s="28" customFormat="1" ht="50.25" customHeight="1" x14ac:dyDescent="0.35">
      <c r="A11" s="166" t="s">
        <v>23</v>
      </c>
      <c r="B11" s="168" t="s">
        <v>29</v>
      </c>
      <c r="C11" s="168" t="s">
        <v>25</v>
      </c>
      <c r="D11" s="173" t="s">
        <v>13</v>
      </c>
      <c r="E11" s="173"/>
      <c r="F11" s="168" t="s">
        <v>20</v>
      </c>
      <c r="G11" s="166" t="s">
        <v>18</v>
      </c>
      <c r="H11" s="175" t="s">
        <v>19</v>
      </c>
      <c r="I11" s="168" t="s">
        <v>30</v>
      </c>
      <c r="J11" s="166" t="s">
        <v>31</v>
      </c>
      <c r="K11" s="39" t="s">
        <v>32</v>
      </c>
      <c r="L11" s="168" t="s">
        <v>33</v>
      </c>
      <c r="M11" s="166" t="s">
        <v>36</v>
      </c>
      <c r="N11" s="170"/>
    </row>
    <row r="12" spans="1:14" s="28" customFormat="1" ht="18" customHeight="1" x14ac:dyDescent="0.35">
      <c r="A12" s="167"/>
      <c r="B12" s="169"/>
      <c r="C12" s="169"/>
      <c r="D12" s="174"/>
      <c r="E12" s="174"/>
      <c r="F12" s="169"/>
      <c r="G12" s="167"/>
      <c r="H12" s="176"/>
      <c r="I12" s="169"/>
      <c r="J12" s="167"/>
      <c r="K12" s="52">
        <v>0.22120000000000001</v>
      </c>
      <c r="L12" s="169"/>
      <c r="M12" s="167"/>
      <c r="N12" s="171"/>
    </row>
    <row r="13" spans="1:14" s="29" customFormat="1" ht="18" customHeight="1" x14ac:dyDescent="0.35">
      <c r="A13" s="84" t="s">
        <v>461</v>
      </c>
      <c r="B13" s="38"/>
      <c r="C13" s="41"/>
      <c r="D13" s="38"/>
      <c r="E13" s="38"/>
      <c r="F13" s="38"/>
      <c r="G13" s="38"/>
      <c r="H13" s="38"/>
      <c r="I13" s="38"/>
      <c r="J13" s="38"/>
      <c r="K13" s="38"/>
      <c r="L13" s="38"/>
      <c r="M13" s="38"/>
      <c r="N13" s="85"/>
    </row>
    <row r="14" spans="1:14" s="29" customFormat="1" ht="18" customHeight="1" x14ac:dyDescent="0.35">
      <c r="A14" s="121"/>
      <c r="B14" s="122"/>
      <c r="C14" s="121"/>
      <c r="D14" s="142" t="s">
        <v>207</v>
      </c>
      <c r="E14" s="143"/>
      <c r="F14" s="123"/>
      <c r="G14" s="124"/>
      <c r="H14" s="125"/>
      <c r="I14" s="126"/>
      <c r="J14" s="127">
        <f>SUBTOTAL(9,J15:J18)</f>
        <v>211364.62928339664</v>
      </c>
      <c r="K14" s="127">
        <f>SUBTOTAL(9,K15:K18)</f>
        <v>258118.48528088402</v>
      </c>
      <c r="L14" s="128">
        <f>SUBTOTAL(9,L15:L18)</f>
        <v>0.14160012101805103</v>
      </c>
      <c r="M14" s="145"/>
      <c r="N14" s="145"/>
    </row>
    <row r="15" spans="1:14" s="29" customFormat="1" ht="15.5" outlineLevel="1" x14ac:dyDescent="0.35">
      <c r="A15" s="30">
        <v>1</v>
      </c>
      <c r="B15" s="116"/>
      <c r="C15" s="30"/>
      <c r="D15" s="139" t="s">
        <v>88</v>
      </c>
      <c r="E15" s="140"/>
      <c r="F15" s="119"/>
      <c r="G15" s="117"/>
      <c r="H15" s="118"/>
      <c r="I15" s="95"/>
      <c r="J15" s="77">
        <f>SUBTOTAL(9,J16:J18)</f>
        <v>211364.62928339664</v>
      </c>
      <c r="K15" s="77">
        <f>SUBTOTAL(9,K16:K18)</f>
        <v>258118.48528088402</v>
      </c>
      <c r="L15" s="90">
        <f>SUBTOTAL(9,L16:L18)</f>
        <v>0.14160012101805103</v>
      </c>
      <c r="M15" s="172"/>
      <c r="N15" s="172"/>
    </row>
    <row r="16" spans="1:14" s="29" customFormat="1" ht="33" customHeight="1" outlineLevel="2" x14ac:dyDescent="0.35">
      <c r="A16" s="252" t="s">
        <v>77</v>
      </c>
      <c r="B16" s="253" t="s">
        <v>63</v>
      </c>
      <c r="C16" s="254">
        <v>700001438</v>
      </c>
      <c r="D16" s="255" t="s">
        <v>208</v>
      </c>
      <c r="E16" s="256"/>
      <c r="F16" s="257"/>
      <c r="G16" s="258" t="s">
        <v>201</v>
      </c>
      <c r="H16" s="259">
        <v>4</v>
      </c>
      <c r="I16" s="260">
        <v>14475.797320849166</v>
      </c>
      <c r="J16" s="261">
        <f>I16*H16</f>
        <v>57903.189283396663</v>
      </c>
      <c r="K16" s="261">
        <f>J16*(1+$K$12)</f>
        <v>70711.374752884003</v>
      </c>
      <c r="L16" s="91">
        <f>K16/$K$237</f>
        <v>3.8791252054130448E-2</v>
      </c>
      <c r="M16" s="262"/>
      <c r="N16" s="262"/>
    </row>
    <row r="17" spans="1:14" s="29" customFormat="1" ht="15.5" outlineLevel="2" x14ac:dyDescent="0.35">
      <c r="A17" s="252" t="s">
        <v>78</v>
      </c>
      <c r="B17" s="253" t="s">
        <v>28</v>
      </c>
      <c r="C17" s="263">
        <v>93565</v>
      </c>
      <c r="D17" s="255" t="s">
        <v>89</v>
      </c>
      <c r="E17" s="256"/>
      <c r="F17" s="257"/>
      <c r="G17" s="258" t="s">
        <v>201</v>
      </c>
      <c r="H17" s="259">
        <v>4</v>
      </c>
      <c r="I17" s="260">
        <v>23631.55</v>
      </c>
      <c r="J17" s="261">
        <f t="shared" ref="J17:J23" si="0">I17*H17</f>
        <v>94526.2</v>
      </c>
      <c r="K17" s="261">
        <f t="shared" ref="K17:K23" si="1">J17*(1+$K$12)</f>
        <v>115435.39544000001</v>
      </c>
      <c r="L17" s="91">
        <f>K17/$K$237</f>
        <v>6.3326212170675245E-2</v>
      </c>
      <c r="M17" s="262"/>
      <c r="N17" s="262"/>
    </row>
    <row r="18" spans="1:14" s="29" customFormat="1" ht="15.5" outlineLevel="2" x14ac:dyDescent="0.35">
      <c r="A18" s="252" t="s">
        <v>160</v>
      </c>
      <c r="B18" s="253" t="s">
        <v>28</v>
      </c>
      <c r="C18" s="263">
        <v>100321</v>
      </c>
      <c r="D18" s="255" t="s">
        <v>90</v>
      </c>
      <c r="E18" s="256"/>
      <c r="F18" s="257"/>
      <c r="G18" s="258" t="s">
        <v>201</v>
      </c>
      <c r="H18" s="259">
        <v>4</v>
      </c>
      <c r="I18" s="260">
        <v>14733.81</v>
      </c>
      <c r="J18" s="261">
        <f t="shared" si="0"/>
        <v>58935.24</v>
      </c>
      <c r="K18" s="261">
        <f t="shared" si="1"/>
        <v>71971.715087999997</v>
      </c>
      <c r="L18" s="91">
        <f>K18/$K$237</f>
        <v>3.9482656793245322E-2</v>
      </c>
      <c r="M18" s="262"/>
      <c r="N18" s="262"/>
    </row>
    <row r="19" spans="1:14" s="29" customFormat="1" ht="15.5" x14ac:dyDescent="0.35">
      <c r="A19" s="121"/>
      <c r="B19" s="122"/>
      <c r="C19" s="121"/>
      <c r="D19" s="146" t="s">
        <v>209</v>
      </c>
      <c r="E19" s="143"/>
      <c r="F19" s="123"/>
      <c r="G19" s="124"/>
      <c r="H19" s="125"/>
      <c r="I19" s="126"/>
      <c r="J19" s="127">
        <f>SUBTOTAL(9,J20:J44)</f>
        <v>27786.006746956169</v>
      </c>
      <c r="K19" s="127">
        <f>SUBTOTAL(9,K20:K44)</f>
        <v>33932.271439382886</v>
      </c>
      <c r="L19" s="128">
        <f>SUBTOTAL(9,L20:L44)</f>
        <v>1.8614760337700664E-2</v>
      </c>
      <c r="M19" s="145"/>
      <c r="N19" s="145"/>
    </row>
    <row r="20" spans="1:14" s="29" customFormat="1" ht="15.5" outlineLevel="1" x14ac:dyDescent="0.35">
      <c r="A20" s="30">
        <v>2</v>
      </c>
      <c r="B20" s="116"/>
      <c r="C20" s="30"/>
      <c r="D20" s="139" t="s">
        <v>88</v>
      </c>
      <c r="E20" s="140"/>
      <c r="F20" s="119"/>
      <c r="G20" s="117"/>
      <c r="H20" s="118"/>
      <c r="I20" s="95"/>
      <c r="J20" s="77">
        <f>SUBTOTAL(9,J21:J21)</f>
        <v>680.67348375000006</v>
      </c>
      <c r="K20" s="77">
        <f t="shared" ref="K20:L20" si="2">SUBTOTAL(9,K21:K21)</f>
        <v>831.23845835550014</v>
      </c>
      <c r="L20" s="90">
        <f t="shared" si="2"/>
        <v>4.5600556724913487E-4</v>
      </c>
      <c r="M20" s="141"/>
      <c r="N20" s="141"/>
    </row>
    <row r="21" spans="1:14" s="29" customFormat="1" ht="15.5" outlineLevel="2" x14ac:dyDescent="0.35">
      <c r="A21" s="252" t="s">
        <v>79</v>
      </c>
      <c r="B21" s="253" t="s">
        <v>62</v>
      </c>
      <c r="C21" s="264" t="s">
        <v>162</v>
      </c>
      <c r="D21" s="265" t="s">
        <v>91</v>
      </c>
      <c r="E21" s="266"/>
      <c r="F21" s="267"/>
      <c r="G21" s="258" t="s">
        <v>85</v>
      </c>
      <c r="H21" s="268">
        <v>1.5</v>
      </c>
      <c r="I21" s="260">
        <v>453.78232250000002</v>
      </c>
      <c r="J21" s="261">
        <f t="shared" si="0"/>
        <v>680.67348375000006</v>
      </c>
      <c r="K21" s="261">
        <f t="shared" si="1"/>
        <v>831.23845835550014</v>
      </c>
      <c r="L21" s="91">
        <f>K21/$K$237</f>
        <v>4.5600556724913487E-4</v>
      </c>
      <c r="M21" s="262"/>
      <c r="N21" s="262"/>
    </row>
    <row r="22" spans="1:14" s="29" customFormat="1" ht="15.5" outlineLevel="2" x14ac:dyDescent="0.35">
      <c r="A22" s="134">
        <v>3</v>
      </c>
      <c r="B22" s="116"/>
      <c r="C22" s="135"/>
      <c r="D22" s="139" t="s">
        <v>94</v>
      </c>
      <c r="E22" s="140"/>
      <c r="F22" s="136"/>
      <c r="G22" s="137"/>
      <c r="H22" s="138"/>
      <c r="I22" s="95"/>
      <c r="J22" s="77">
        <f>SUBTOTAL(9,J23:J25)</f>
        <v>233.4278831</v>
      </c>
      <c r="K22" s="77">
        <f>SUBTOTAL(9,K23:K25)</f>
        <v>285.06213084171998</v>
      </c>
      <c r="L22" s="90">
        <f>SUBTOTAL(9,L23:L25)</f>
        <v>1.5638102083593943E-4</v>
      </c>
      <c r="M22" s="141"/>
      <c r="N22" s="141"/>
    </row>
    <row r="23" spans="1:14" s="29" customFormat="1" ht="15.5" outlineLevel="2" x14ac:dyDescent="0.35">
      <c r="A23" s="252" t="s">
        <v>83</v>
      </c>
      <c r="B23" s="253" t="s">
        <v>26</v>
      </c>
      <c r="C23" s="269">
        <v>12050005</v>
      </c>
      <c r="D23" s="265" t="s">
        <v>247</v>
      </c>
      <c r="E23" s="266"/>
      <c r="F23" s="267"/>
      <c r="G23" s="258" t="s">
        <v>85</v>
      </c>
      <c r="H23" s="268">
        <v>15</v>
      </c>
      <c r="I23" s="260">
        <v>4.66</v>
      </c>
      <c r="J23" s="261">
        <f t="shared" si="0"/>
        <v>69.900000000000006</v>
      </c>
      <c r="K23" s="261">
        <f t="shared" si="1"/>
        <v>85.361880000000014</v>
      </c>
      <c r="L23" s="91">
        <f>K23/$K$237</f>
        <v>4.6828310359775382E-5</v>
      </c>
      <c r="M23" s="262"/>
      <c r="N23" s="262"/>
    </row>
    <row r="24" spans="1:14" s="29" customFormat="1" ht="15.5" outlineLevel="2" x14ac:dyDescent="0.35">
      <c r="A24" s="252" t="s">
        <v>84</v>
      </c>
      <c r="B24" s="253" t="s">
        <v>62</v>
      </c>
      <c r="C24" s="264" t="s">
        <v>210</v>
      </c>
      <c r="D24" s="265" t="s">
        <v>226</v>
      </c>
      <c r="E24" s="266"/>
      <c r="F24" s="267"/>
      <c r="G24" s="270" t="s">
        <v>80</v>
      </c>
      <c r="H24" s="268">
        <v>1</v>
      </c>
      <c r="I24" s="260">
        <v>45.535790300000002</v>
      </c>
      <c r="J24" s="261">
        <f t="shared" ref="J24:J80" si="3">I24*H24</f>
        <v>45.535790300000002</v>
      </c>
      <c r="K24" s="261">
        <f t="shared" ref="K24:K80" si="4">J24*(1+$K$12)</f>
        <v>55.608307114360002</v>
      </c>
      <c r="L24" s="91">
        <f>K24/$K$237</f>
        <v>3.0505924472761791E-5</v>
      </c>
      <c r="M24" s="262"/>
      <c r="N24" s="262"/>
    </row>
    <row r="25" spans="1:14" s="29" customFormat="1" ht="15.5" outlineLevel="2" x14ac:dyDescent="0.35">
      <c r="A25" s="252" t="s">
        <v>161</v>
      </c>
      <c r="B25" s="253" t="s">
        <v>62</v>
      </c>
      <c r="C25" s="264" t="s">
        <v>169</v>
      </c>
      <c r="D25" s="265" t="s">
        <v>99</v>
      </c>
      <c r="E25" s="266"/>
      <c r="F25" s="267"/>
      <c r="G25" s="270" t="s">
        <v>80</v>
      </c>
      <c r="H25" s="268">
        <v>4</v>
      </c>
      <c r="I25" s="260">
        <v>29.498023199999999</v>
      </c>
      <c r="J25" s="261">
        <f t="shared" si="3"/>
        <v>117.99209279999999</v>
      </c>
      <c r="K25" s="261">
        <f t="shared" si="4"/>
        <v>144.09194372735999</v>
      </c>
      <c r="L25" s="91">
        <f>K25/$K$237</f>
        <v>7.9046786003402245E-5</v>
      </c>
      <c r="M25" s="262"/>
      <c r="N25" s="262"/>
    </row>
    <row r="26" spans="1:14" s="29" customFormat="1" ht="15.5" outlineLevel="2" x14ac:dyDescent="0.35">
      <c r="A26" s="134">
        <v>4</v>
      </c>
      <c r="B26" s="116"/>
      <c r="C26" s="135"/>
      <c r="D26" s="139" t="s">
        <v>106</v>
      </c>
      <c r="E26" s="140"/>
      <c r="F26" s="136"/>
      <c r="G26" s="137"/>
      <c r="H26" s="138"/>
      <c r="I26" s="95"/>
      <c r="J26" s="77">
        <f>SUBTOTAL(9,J27:J44)</f>
        <v>26871.905380106175</v>
      </c>
      <c r="K26" s="77">
        <f t="shared" ref="K26:L26" si="5">SUBTOTAL(9,K27:K44)</f>
        <v>32815.970850185658</v>
      </c>
      <c r="L26" s="90">
        <f t="shared" si="5"/>
        <v>1.800237374961559E-2</v>
      </c>
      <c r="M26" s="141"/>
      <c r="N26" s="141"/>
    </row>
    <row r="27" spans="1:14" s="29" customFormat="1" ht="15.5" outlineLevel="2" x14ac:dyDescent="0.35">
      <c r="A27" s="252" t="s">
        <v>206</v>
      </c>
      <c r="B27" s="253" t="s">
        <v>26</v>
      </c>
      <c r="C27" s="269">
        <v>12001042</v>
      </c>
      <c r="D27" s="265" t="s">
        <v>248</v>
      </c>
      <c r="E27" s="266"/>
      <c r="F27" s="267"/>
      <c r="G27" s="258" t="s">
        <v>85</v>
      </c>
      <c r="H27" s="268">
        <v>15</v>
      </c>
      <c r="I27" s="260">
        <v>141.25</v>
      </c>
      <c r="J27" s="261">
        <f t="shared" si="3"/>
        <v>2118.75</v>
      </c>
      <c r="K27" s="261">
        <f t="shared" si="4"/>
        <v>2587.4175</v>
      </c>
      <c r="L27" s="91">
        <f t="shared" ref="L27:L44" si="6">K27/$K$237</f>
        <v>1.4194203515704446E-3</v>
      </c>
      <c r="M27" s="262"/>
      <c r="N27" s="262"/>
    </row>
    <row r="28" spans="1:14" s="29" customFormat="1" ht="15.5" outlineLevel="2" x14ac:dyDescent="0.35">
      <c r="A28" s="252" t="s">
        <v>257</v>
      </c>
      <c r="B28" s="253" t="s">
        <v>62</v>
      </c>
      <c r="C28" s="264" t="s">
        <v>178</v>
      </c>
      <c r="D28" s="265" t="s">
        <v>116</v>
      </c>
      <c r="E28" s="266"/>
      <c r="F28" s="267"/>
      <c r="G28" s="270" t="s">
        <v>81</v>
      </c>
      <c r="H28" s="268">
        <v>6</v>
      </c>
      <c r="I28" s="260">
        <v>42.180488999999994</v>
      </c>
      <c r="J28" s="261">
        <f t="shared" si="3"/>
        <v>253.08293399999997</v>
      </c>
      <c r="K28" s="261">
        <f t="shared" si="4"/>
        <v>309.06487900079998</v>
      </c>
      <c r="L28" s="91">
        <f t="shared" si="6"/>
        <v>1.6954858626773314E-4</v>
      </c>
      <c r="M28" s="262"/>
      <c r="N28" s="262"/>
    </row>
    <row r="29" spans="1:14" s="29" customFormat="1" ht="44" customHeight="1" outlineLevel="2" x14ac:dyDescent="0.35">
      <c r="A29" s="252" t="s">
        <v>258</v>
      </c>
      <c r="B29" s="253" t="s">
        <v>64</v>
      </c>
      <c r="C29" s="254">
        <v>500012834</v>
      </c>
      <c r="D29" s="265" t="s">
        <v>455</v>
      </c>
      <c r="E29" s="266"/>
      <c r="F29" s="267"/>
      <c r="G29" s="270" t="s">
        <v>81</v>
      </c>
      <c r="H29" s="268">
        <v>7</v>
      </c>
      <c r="I29" s="260">
        <v>543.69929646447497</v>
      </c>
      <c r="J29" s="261">
        <f t="shared" si="3"/>
        <v>3805.8950752513247</v>
      </c>
      <c r="K29" s="261">
        <f t="shared" si="4"/>
        <v>4647.7590658969175</v>
      </c>
      <c r="L29" s="91">
        <f t="shared" si="6"/>
        <v>2.5496943602376205E-3</v>
      </c>
      <c r="M29" s="262"/>
      <c r="N29" s="262"/>
    </row>
    <row r="30" spans="1:14" s="29" customFormat="1" ht="15.5" outlineLevel="2" x14ac:dyDescent="0.35">
      <c r="A30" s="252" t="s">
        <v>259</v>
      </c>
      <c r="B30" s="253" t="s">
        <v>62</v>
      </c>
      <c r="C30" s="264" t="s">
        <v>185</v>
      </c>
      <c r="D30" s="265" t="s">
        <v>123</v>
      </c>
      <c r="E30" s="266"/>
      <c r="F30" s="267"/>
      <c r="G30" s="258" t="s">
        <v>85</v>
      </c>
      <c r="H30" s="268">
        <v>15</v>
      </c>
      <c r="I30" s="260">
        <v>24.481900100000001</v>
      </c>
      <c r="J30" s="261">
        <f t="shared" si="3"/>
        <v>367.22850149999999</v>
      </c>
      <c r="K30" s="261">
        <f t="shared" si="4"/>
        <v>448.45944603180004</v>
      </c>
      <c r="L30" s="91">
        <f t="shared" si="6"/>
        <v>2.4601845838622657E-4</v>
      </c>
      <c r="M30" s="262"/>
      <c r="N30" s="262"/>
    </row>
    <row r="31" spans="1:14" s="29" customFormat="1" ht="15.5" outlineLevel="2" x14ac:dyDescent="0.35">
      <c r="A31" s="252" t="s">
        <v>260</v>
      </c>
      <c r="B31" s="253" t="s">
        <v>62</v>
      </c>
      <c r="C31" s="264" t="s">
        <v>186</v>
      </c>
      <c r="D31" s="265" t="s">
        <v>124</v>
      </c>
      <c r="E31" s="266"/>
      <c r="F31" s="267"/>
      <c r="G31" s="258" t="s">
        <v>85</v>
      </c>
      <c r="H31" s="268">
        <v>15</v>
      </c>
      <c r="I31" s="260">
        <v>163.95015219999999</v>
      </c>
      <c r="J31" s="261">
        <f t="shared" si="3"/>
        <v>2459.2522829999998</v>
      </c>
      <c r="K31" s="261">
        <f t="shared" si="4"/>
        <v>3003.2388879996001</v>
      </c>
      <c r="L31" s="91">
        <f t="shared" si="6"/>
        <v>1.6475340366424913E-3</v>
      </c>
      <c r="M31" s="262"/>
      <c r="N31" s="262"/>
    </row>
    <row r="32" spans="1:14" s="29" customFormat="1" ht="15.5" outlineLevel="2" x14ac:dyDescent="0.35">
      <c r="A32" s="252" t="s">
        <v>261</v>
      </c>
      <c r="B32" s="253" t="s">
        <v>62</v>
      </c>
      <c r="C32" s="264" t="s">
        <v>211</v>
      </c>
      <c r="D32" s="265" t="s">
        <v>249</v>
      </c>
      <c r="E32" s="266"/>
      <c r="F32" s="267"/>
      <c r="G32" s="258" t="s">
        <v>85</v>
      </c>
      <c r="H32" s="268">
        <v>11</v>
      </c>
      <c r="I32" s="260">
        <v>922.85</v>
      </c>
      <c r="J32" s="261">
        <f t="shared" si="3"/>
        <v>10151.35</v>
      </c>
      <c r="K32" s="261">
        <f t="shared" si="4"/>
        <v>12396.82862</v>
      </c>
      <c r="L32" s="91">
        <f t="shared" si="6"/>
        <v>6.8007234387797676E-3</v>
      </c>
      <c r="M32" s="262"/>
      <c r="N32" s="262"/>
    </row>
    <row r="33" spans="1:14" s="29" customFormat="1" ht="15.5" outlineLevel="2" x14ac:dyDescent="0.35">
      <c r="A33" s="252" t="s">
        <v>262</v>
      </c>
      <c r="B33" s="253" t="s">
        <v>62</v>
      </c>
      <c r="C33" s="264" t="s">
        <v>212</v>
      </c>
      <c r="D33" s="265" t="s">
        <v>250</v>
      </c>
      <c r="E33" s="266"/>
      <c r="F33" s="267"/>
      <c r="G33" s="270" t="s">
        <v>80</v>
      </c>
      <c r="H33" s="268">
        <v>1</v>
      </c>
      <c r="I33" s="260">
        <v>1235.481307</v>
      </c>
      <c r="J33" s="261">
        <f t="shared" si="3"/>
        <v>1235.481307</v>
      </c>
      <c r="K33" s="261">
        <f t="shared" si="4"/>
        <v>1508.7697721084</v>
      </c>
      <c r="L33" s="91">
        <f t="shared" si="6"/>
        <v>8.2768958637906894E-4</v>
      </c>
      <c r="M33" s="262"/>
      <c r="N33" s="262"/>
    </row>
    <row r="34" spans="1:14" s="29" customFormat="1" ht="15.5" outlineLevel="2" x14ac:dyDescent="0.35">
      <c r="A34" s="252" t="s">
        <v>263</v>
      </c>
      <c r="B34" s="253" t="s">
        <v>62</v>
      </c>
      <c r="C34" s="264" t="s">
        <v>213</v>
      </c>
      <c r="D34" s="265" t="s">
        <v>251</v>
      </c>
      <c r="E34" s="266"/>
      <c r="F34" s="267"/>
      <c r="G34" s="258" t="s">
        <v>85</v>
      </c>
      <c r="H34" s="268">
        <v>2.6</v>
      </c>
      <c r="I34" s="260">
        <v>900.78129999999999</v>
      </c>
      <c r="J34" s="261">
        <f t="shared" si="3"/>
        <v>2342.0313799999999</v>
      </c>
      <c r="K34" s="261">
        <f t="shared" si="4"/>
        <v>2860.0887212560001</v>
      </c>
      <c r="L34" s="91">
        <f t="shared" si="6"/>
        <v>1.5690038960654224E-3</v>
      </c>
      <c r="M34" s="262"/>
      <c r="N34" s="262"/>
    </row>
    <row r="35" spans="1:14" s="29" customFormat="1" ht="15.5" outlineLevel="2" x14ac:dyDescent="0.35">
      <c r="A35" s="252" t="s">
        <v>264</v>
      </c>
      <c r="B35" s="253" t="s">
        <v>26</v>
      </c>
      <c r="C35" s="269">
        <v>9003005</v>
      </c>
      <c r="D35" s="265" t="s">
        <v>127</v>
      </c>
      <c r="E35" s="266"/>
      <c r="F35" s="267"/>
      <c r="G35" s="270" t="s">
        <v>81</v>
      </c>
      <c r="H35" s="268">
        <v>150</v>
      </c>
      <c r="I35" s="260">
        <v>4.3</v>
      </c>
      <c r="J35" s="261">
        <f t="shared" si="3"/>
        <v>645</v>
      </c>
      <c r="K35" s="261">
        <f t="shared" si="4"/>
        <v>787.67400000000009</v>
      </c>
      <c r="L35" s="91">
        <f t="shared" si="6"/>
        <v>4.3210672649578142E-4</v>
      </c>
      <c r="M35" s="262"/>
      <c r="N35" s="262"/>
    </row>
    <row r="36" spans="1:14" s="29" customFormat="1" ht="15.5" outlineLevel="2" x14ac:dyDescent="0.35">
      <c r="A36" s="252" t="s">
        <v>265</v>
      </c>
      <c r="B36" s="253" t="s">
        <v>62</v>
      </c>
      <c r="C36" s="264" t="s">
        <v>191</v>
      </c>
      <c r="D36" s="265" t="s">
        <v>145</v>
      </c>
      <c r="E36" s="266"/>
      <c r="F36" s="267"/>
      <c r="G36" s="270" t="s">
        <v>81</v>
      </c>
      <c r="H36" s="268">
        <v>8</v>
      </c>
      <c r="I36" s="260">
        <v>80.389517400000003</v>
      </c>
      <c r="J36" s="261">
        <f t="shared" si="3"/>
        <v>643.11613920000002</v>
      </c>
      <c r="K36" s="261">
        <f t="shared" si="4"/>
        <v>785.37342919104003</v>
      </c>
      <c r="L36" s="91">
        <f t="shared" si="6"/>
        <v>4.3084466614932911E-4</v>
      </c>
      <c r="M36" s="262"/>
      <c r="N36" s="262"/>
    </row>
    <row r="37" spans="1:14" s="29" customFormat="1" ht="15.5" outlineLevel="2" x14ac:dyDescent="0.35">
      <c r="A37" s="252" t="s">
        <v>266</v>
      </c>
      <c r="B37" s="253" t="s">
        <v>62</v>
      </c>
      <c r="C37" s="264" t="s">
        <v>194</v>
      </c>
      <c r="D37" s="265" t="s">
        <v>149</v>
      </c>
      <c r="E37" s="266"/>
      <c r="F37" s="267"/>
      <c r="G37" s="270" t="s">
        <v>205</v>
      </c>
      <c r="H37" s="268">
        <v>4</v>
      </c>
      <c r="I37" s="260">
        <v>42.103517400000001</v>
      </c>
      <c r="J37" s="261">
        <f t="shared" si="3"/>
        <v>168.4140696</v>
      </c>
      <c r="K37" s="261">
        <f t="shared" si="4"/>
        <v>205.66726179552001</v>
      </c>
      <c r="L37" s="91">
        <f t="shared" si="6"/>
        <v>1.1282612761347084E-4</v>
      </c>
      <c r="M37" s="262"/>
      <c r="N37" s="262"/>
    </row>
    <row r="38" spans="1:14" s="29" customFormat="1" ht="15.5" outlineLevel="2" x14ac:dyDescent="0.35">
      <c r="A38" s="252" t="s">
        <v>267</v>
      </c>
      <c r="B38" s="253" t="s">
        <v>26</v>
      </c>
      <c r="C38" s="269">
        <v>9007001</v>
      </c>
      <c r="D38" s="265" t="s">
        <v>134</v>
      </c>
      <c r="E38" s="266"/>
      <c r="F38" s="267"/>
      <c r="G38" s="270" t="s">
        <v>80</v>
      </c>
      <c r="H38" s="268">
        <v>1</v>
      </c>
      <c r="I38" s="260">
        <v>171.02</v>
      </c>
      <c r="J38" s="261">
        <f t="shared" si="3"/>
        <v>171.02</v>
      </c>
      <c r="K38" s="261">
        <f t="shared" si="4"/>
        <v>208.84962400000003</v>
      </c>
      <c r="L38" s="91">
        <f t="shared" si="6"/>
        <v>1.1457192614776518E-4</v>
      </c>
      <c r="M38" s="262"/>
      <c r="N38" s="262"/>
    </row>
    <row r="39" spans="1:14" s="29" customFormat="1" ht="15.5" outlineLevel="2" x14ac:dyDescent="0.35">
      <c r="A39" s="252" t="s">
        <v>268</v>
      </c>
      <c r="B39" s="253" t="s">
        <v>62</v>
      </c>
      <c r="C39" s="264" t="s">
        <v>188</v>
      </c>
      <c r="D39" s="265" t="s">
        <v>140</v>
      </c>
      <c r="E39" s="266"/>
      <c r="F39" s="267"/>
      <c r="G39" s="270" t="s">
        <v>80</v>
      </c>
      <c r="H39" s="268">
        <v>4</v>
      </c>
      <c r="I39" s="260">
        <v>91.877623200000002</v>
      </c>
      <c r="J39" s="261">
        <f t="shared" si="3"/>
        <v>367.51049280000001</v>
      </c>
      <c r="K39" s="261">
        <f t="shared" si="4"/>
        <v>448.80381380736003</v>
      </c>
      <c r="L39" s="91">
        <f t="shared" si="6"/>
        <v>2.4620737363823171E-4</v>
      </c>
      <c r="M39" s="262"/>
      <c r="N39" s="262"/>
    </row>
    <row r="40" spans="1:14" s="29" customFormat="1" ht="184" customHeight="1" outlineLevel="2" x14ac:dyDescent="0.35">
      <c r="A40" s="252" t="s">
        <v>269</v>
      </c>
      <c r="B40" s="253" t="s">
        <v>26</v>
      </c>
      <c r="C40" s="269">
        <v>9007060</v>
      </c>
      <c r="D40" s="265" t="s">
        <v>252</v>
      </c>
      <c r="E40" s="266"/>
      <c r="F40" s="267"/>
      <c r="G40" s="270" t="s">
        <v>205</v>
      </c>
      <c r="H40" s="268">
        <v>3</v>
      </c>
      <c r="I40" s="260">
        <v>162.29</v>
      </c>
      <c r="J40" s="261">
        <f t="shared" si="3"/>
        <v>486.87</v>
      </c>
      <c r="K40" s="261">
        <f t="shared" si="4"/>
        <v>594.56564400000002</v>
      </c>
      <c r="L40" s="91">
        <f t="shared" si="6"/>
        <v>3.2617023554883887E-4</v>
      </c>
      <c r="M40" s="262"/>
      <c r="N40" s="262"/>
    </row>
    <row r="41" spans="1:14" s="29" customFormat="1" ht="15.5" outlineLevel="2" x14ac:dyDescent="0.35">
      <c r="A41" s="252" t="s">
        <v>270</v>
      </c>
      <c r="B41" s="253" t="s">
        <v>28</v>
      </c>
      <c r="C41" s="263">
        <v>98299</v>
      </c>
      <c r="D41" s="265" t="s">
        <v>156</v>
      </c>
      <c r="E41" s="266"/>
      <c r="F41" s="267"/>
      <c r="G41" s="270" t="s">
        <v>81</v>
      </c>
      <c r="H41" s="268">
        <v>45</v>
      </c>
      <c r="I41" s="260">
        <v>24.64</v>
      </c>
      <c r="J41" s="261">
        <f t="shared" si="3"/>
        <v>1108.8</v>
      </c>
      <c r="K41" s="261">
        <f t="shared" si="4"/>
        <v>1354.06656</v>
      </c>
      <c r="L41" s="91">
        <f t="shared" si="6"/>
        <v>7.4282160982716647E-4</v>
      </c>
      <c r="M41" s="262"/>
      <c r="N41" s="262"/>
    </row>
    <row r="42" spans="1:14" s="29" customFormat="1" ht="15.5" outlineLevel="2" x14ac:dyDescent="0.35">
      <c r="A42" s="252" t="s">
        <v>271</v>
      </c>
      <c r="B42" s="253" t="s">
        <v>26</v>
      </c>
      <c r="C42" s="269">
        <v>9090031</v>
      </c>
      <c r="D42" s="265" t="s">
        <v>157</v>
      </c>
      <c r="E42" s="266"/>
      <c r="F42" s="267"/>
      <c r="G42" s="270" t="s">
        <v>80</v>
      </c>
      <c r="H42" s="268">
        <v>3</v>
      </c>
      <c r="I42" s="260">
        <v>16.489999999999998</v>
      </c>
      <c r="J42" s="261">
        <f t="shared" si="3"/>
        <v>49.47</v>
      </c>
      <c r="K42" s="261">
        <f t="shared" si="4"/>
        <v>60.412764000000003</v>
      </c>
      <c r="L42" s="91">
        <f t="shared" si="6"/>
        <v>3.3141581022862486E-5</v>
      </c>
      <c r="M42" s="262"/>
      <c r="N42" s="262"/>
    </row>
    <row r="43" spans="1:14" s="29" customFormat="1" ht="15.5" outlineLevel="2" x14ac:dyDescent="0.35">
      <c r="A43" s="252" t="s">
        <v>272</v>
      </c>
      <c r="B43" s="253" t="s">
        <v>65</v>
      </c>
      <c r="C43" s="271">
        <v>600031286</v>
      </c>
      <c r="D43" s="265" t="s">
        <v>158</v>
      </c>
      <c r="E43" s="266"/>
      <c r="F43" s="267"/>
      <c r="G43" s="270" t="s">
        <v>80</v>
      </c>
      <c r="H43" s="268">
        <v>3</v>
      </c>
      <c r="I43" s="260">
        <v>55.824968418282772</v>
      </c>
      <c r="J43" s="261">
        <f t="shared" si="3"/>
        <v>167.47490525484832</v>
      </c>
      <c r="K43" s="261">
        <f t="shared" si="4"/>
        <v>204.52035429722079</v>
      </c>
      <c r="L43" s="91">
        <f t="shared" si="6"/>
        <v>1.121969505114165E-4</v>
      </c>
      <c r="M43" s="262"/>
      <c r="N43" s="262"/>
    </row>
    <row r="44" spans="1:14" s="29" customFormat="1" ht="15.5" outlineLevel="2" x14ac:dyDescent="0.35">
      <c r="A44" s="252" t="s">
        <v>273</v>
      </c>
      <c r="B44" s="253" t="s">
        <v>62</v>
      </c>
      <c r="C44" s="264" t="s">
        <v>200</v>
      </c>
      <c r="D44" s="265" t="s">
        <v>159</v>
      </c>
      <c r="E44" s="266"/>
      <c r="F44" s="267"/>
      <c r="G44" s="258" t="s">
        <v>85</v>
      </c>
      <c r="H44" s="268">
        <v>15</v>
      </c>
      <c r="I44" s="260">
        <v>22.077219499999998</v>
      </c>
      <c r="J44" s="261">
        <f t="shared" si="3"/>
        <v>331.15829249999996</v>
      </c>
      <c r="K44" s="261">
        <f t="shared" si="4"/>
        <v>404.410506801</v>
      </c>
      <c r="L44" s="91">
        <f t="shared" si="6"/>
        <v>2.2185383833194956E-4</v>
      </c>
      <c r="M44" s="262"/>
      <c r="N44" s="262"/>
    </row>
    <row r="45" spans="1:14" s="29" customFormat="1" ht="15.5" x14ac:dyDescent="0.35">
      <c r="A45" s="129"/>
      <c r="B45" s="122"/>
      <c r="C45" s="130"/>
      <c r="D45" s="142" t="s">
        <v>254</v>
      </c>
      <c r="E45" s="143"/>
      <c r="F45" s="131"/>
      <c r="G45" s="132"/>
      <c r="H45" s="133"/>
      <c r="I45" s="126"/>
      <c r="J45" s="127">
        <f>SUBTOTAL(9,J46:J109)</f>
        <v>359618.63166388101</v>
      </c>
      <c r="K45" s="127">
        <f>SUBTOTAL(9,K46:K109)</f>
        <v>439166.27298793156</v>
      </c>
      <c r="L45" s="128">
        <f>SUBTOTAL(9,L46:L109)</f>
        <v>0.24092035614755319</v>
      </c>
      <c r="M45" s="144"/>
      <c r="N45" s="144"/>
    </row>
    <row r="46" spans="1:14" s="29" customFormat="1" ht="15.5" outlineLevel="1" x14ac:dyDescent="0.35">
      <c r="A46" s="134">
        <v>5</v>
      </c>
      <c r="B46" s="116"/>
      <c r="C46" s="135"/>
      <c r="D46" s="139" t="s">
        <v>88</v>
      </c>
      <c r="E46" s="140"/>
      <c r="F46" s="136"/>
      <c r="G46" s="137"/>
      <c r="H46" s="138"/>
      <c r="I46" s="95"/>
      <c r="J46" s="77">
        <f>SUBTOTAL(9,J47)</f>
        <v>680.67348375000006</v>
      </c>
      <c r="K46" s="77">
        <f t="shared" ref="K46:L46" si="7">SUBTOTAL(9,K47)</f>
        <v>831.23845835550014</v>
      </c>
      <c r="L46" s="90">
        <f t="shared" si="7"/>
        <v>4.5600556724913487E-4</v>
      </c>
      <c r="M46" s="141"/>
      <c r="N46" s="141"/>
    </row>
    <row r="47" spans="1:14" s="29" customFormat="1" ht="15.5" outlineLevel="2" x14ac:dyDescent="0.35">
      <c r="A47" s="252" t="s">
        <v>288</v>
      </c>
      <c r="B47" s="253" t="s">
        <v>62</v>
      </c>
      <c r="C47" s="264" t="s">
        <v>162</v>
      </c>
      <c r="D47" s="265" t="s">
        <v>91</v>
      </c>
      <c r="E47" s="266"/>
      <c r="F47" s="267"/>
      <c r="G47" s="258" t="s">
        <v>85</v>
      </c>
      <c r="H47" s="268">
        <v>1.5</v>
      </c>
      <c r="I47" s="260">
        <v>453.78232250000002</v>
      </c>
      <c r="J47" s="261">
        <f t="shared" si="3"/>
        <v>680.67348375000006</v>
      </c>
      <c r="K47" s="261">
        <f t="shared" si="4"/>
        <v>831.23845835550014</v>
      </c>
      <c r="L47" s="91">
        <f>K47/$K$237</f>
        <v>4.5600556724913487E-4</v>
      </c>
      <c r="M47" s="262"/>
      <c r="N47" s="262"/>
    </row>
    <row r="48" spans="1:14" s="29" customFormat="1" ht="15.5" outlineLevel="2" x14ac:dyDescent="0.35">
      <c r="A48" s="134">
        <v>6</v>
      </c>
      <c r="B48" s="116"/>
      <c r="C48" s="135"/>
      <c r="D48" s="139" t="s">
        <v>94</v>
      </c>
      <c r="E48" s="140"/>
      <c r="F48" s="136"/>
      <c r="G48" s="137"/>
      <c r="H48" s="138"/>
      <c r="I48" s="95"/>
      <c r="J48" s="77">
        <f>SUBTOTAL(9,J49:J62)</f>
        <v>6421.0383617999996</v>
      </c>
      <c r="K48" s="77">
        <f t="shared" ref="K48:L48" si="8">SUBTOTAL(9,K49:K62)</f>
        <v>7841.3720474301608</v>
      </c>
      <c r="L48" s="90">
        <f t="shared" si="8"/>
        <v>4.3016649104205161E-3</v>
      </c>
      <c r="M48" s="141"/>
      <c r="N48" s="141"/>
    </row>
    <row r="49" spans="1:14" s="29" customFormat="1" ht="15.5" outlineLevel="2" x14ac:dyDescent="0.35">
      <c r="A49" s="252" t="s">
        <v>274</v>
      </c>
      <c r="B49" s="253" t="s">
        <v>62</v>
      </c>
      <c r="C49" s="264" t="s">
        <v>165</v>
      </c>
      <c r="D49" s="265" t="s">
        <v>95</v>
      </c>
      <c r="E49" s="266"/>
      <c r="F49" s="267"/>
      <c r="G49" s="258" t="s">
        <v>86</v>
      </c>
      <c r="H49" s="268">
        <f>4*0.2</f>
        <v>0.8</v>
      </c>
      <c r="I49" s="260">
        <v>126.15553999999999</v>
      </c>
      <c r="J49" s="261">
        <f t="shared" si="3"/>
        <v>100.924432</v>
      </c>
      <c r="K49" s="261">
        <f t="shared" si="4"/>
        <v>123.2489163584</v>
      </c>
      <c r="L49" s="91">
        <f t="shared" ref="L49:L62" si="9">K49/$K$237</f>
        <v>6.7612598348784625E-5</v>
      </c>
      <c r="M49" s="262"/>
      <c r="N49" s="262"/>
    </row>
    <row r="50" spans="1:14" s="29" customFormat="1" ht="15.5" outlineLevel="2" x14ac:dyDescent="0.35">
      <c r="A50" s="252" t="s">
        <v>275</v>
      </c>
      <c r="B50" s="253" t="s">
        <v>62</v>
      </c>
      <c r="C50" s="264" t="s">
        <v>214</v>
      </c>
      <c r="D50" s="265" t="s">
        <v>221</v>
      </c>
      <c r="E50" s="266"/>
      <c r="F50" s="267"/>
      <c r="G50" s="258" t="s">
        <v>85</v>
      </c>
      <c r="H50" s="268">
        <v>37</v>
      </c>
      <c r="I50" s="260">
        <v>12.615553999999999</v>
      </c>
      <c r="J50" s="261">
        <f t="shared" si="3"/>
        <v>466.77549799999997</v>
      </c>
      <c r="K50" s="261">
        <f t="shared" si="4"/>
        <v>570.02623815760001</v>
      </c>
      <c r="L50" s="91">
        <f t="shared" si="9"/>
        <v>3.127082673631289E-4</v>
      </c>
      <c r="M50" s="262"/>
      <c r="N50" s="262"/>
    </row>
    <row r="51" spans="1:14" s="29" customFormat="1" ht="15.5" outlineLevel="2" x14ac:dyDescent="0.35">
      <c r="A51" s="252" t="s">
        <v>276</v>
      </c>
      <c r="B51" s="253" t="s">
        <v>62</v>
      </c>
      <c r="C51" s="264" t="s">
        <v>215</v>
      </c>
      <c r="D51" s="265" t="s">
        <v>222</v>
      </c>
      <c r="E51" s="266"/>
      <c r="F51" s="267"/>
      <c r="G51" s="258" t="s">
        <v>85</v>
      </c>
      <c r="H51" s="268">
        <v>24.8</v>
      </c>
      <c r="I51" s="260">
        <v>35.940794000000011</v>
      </c>
      <c r="J51" s="261">
        <f t="shared" si="3"/>
        <v>891.33169120000025</v>
      </c>
      <c r="K51" s="261">
        <f t="shared" si="4"/>
        <v>1088.4942612934403</v>
      </c>
      <c r="L51" s="91">
        <f t="shared" si="9"/>
        <v>5.9713243303314851E-4</v>
      </c>
      <c r="M51" s="262"/>
      <c r="N51" s="262"/>
    </row>
    <row r="52" spans="1:14" s="29" customFormat="1" ht="15.5" outlineLevel="2" x14ac:dyDescent="0.35">
      <c r="A52" s="252" t="s">
        <v>277</v>
      </c>
      <c r="B52" s="253" t="s">
        <v>62</v>
      </c>
      <c r="C52" s="264" t="s">
        <v>167</v>
      </c>
      <c r="D52" s="265" t="s">
        <v>97</v>
      </c>
      <c r="E52" s="266"/>
      <c r="F52" s="267"/>
      <c r="G52" s="258" t="s">
        <v>85</v>
      </c>
      <c r="H52" s="268">
        <v>8.1999999999999993</v>
      </c>
      <c r="I52" s="260">
        <v>18.923330999999997</v>
      </c>
      <c r="J52" s="261">
        <f t="shared" si="3"/>
        <v>155.17131419999996</v>
      </c>
      <c r="K52" s="261">
        <f t="shared" si="4"/>
        <v>189.49520890103994</v>
      </c>
      <c r="L52" s="91">
        <f t="shared" si="9"/>
        <v>1.0395436996125633E-4</v>
      </c>
      <c r="M52" s="262"/>
      <c r="N52" s="262"/>
    </row>
    <row r="53" spans="1:14" s="29" customFormat="1" ht="15.5" outlineLevel="2" x14ac:dyDescent="0.35">
      <c r="A53" s="252" t="s">
        <v>278</v>
      </c>
      <c r="B53" s="253" t="s">
        <v>62</v>
      </c>
      <c r="C53" s="264" t="s">
        <v>168</v>
      </c>
      <c r="D53" s="265" t="s">
        <v>98</v>
      </c>
      <c r="E53" s="266"/>
      <c r="F53" s="267"/>
      <c r="G53" s="258" t="s">
        <v>85</v>
      </c>
      <c r="H53" s="268">
        <v>225.5</v>
      </c>
      <c r="I53" s="260">
        <v>9.1562345999999994</v>
      </c>
      <c r="J53" s="261">
        <f t="shared" si="3"/>
        <v>2064.7309022999998</v>
      </c>
      <c r="K53" s="261">
        <f t="shared" si="4"/>
        <v>2521.44937788876</v>
      </c>
      <c r="L53" s="91">
        <f t="shared" si="9"/>
        <v>1.3832311802907504E-3</v>
      </c>
      <c r="M53" s="262"/>
      <c r="N53" s="262"/>
    </row>
    <row r="54" spans="1:14" s="29" customFormat="1" ht="15.5" outlineLevel="2" x14ac:dyDescent="0.35">
      <c r="A54" s="252" t="s">
        <v>279</v>
      </c>
      <c r="B54" s="253" t="s">
        <v>62</v>
      </c>
      <c r="C54" s="264" t="s">
        <v>167</v>
      </c>
      <c r="D54" s="265" t="s">
        <v>97</v>
      </c>
      <c r="E54" s="266"/>
      <c r="F54" s="267"/>
      <c r="G54" s="258" t="s">
        <v>85</v>
      </c>
      <c r="H54" s="268">
        <v>5.4</v>
      </c>
      <c r="I54" s="260">
        <v>18.923330999999997</v>
      </c>
      <c r="J54" s="261">
        <f t="shared" si="3"/>
        <v>102.18598739999999</v>
      </c>
      <c r="K54" s="261">
        <f t="shared" si="4"/>
        <v>124.78952781288</v>
      </c>
      <c r="L54" s="91">
        <f t="shared" si="9"/>
        <v>6.8457755828144428E-5</v>
      </c>
      <c r="M54" s="262"/>
      <c r="N54" s="262"/>
    </row>
    <row r="55" spans="1:14" s="29" customFormat="1" ht="15.5" outlineLevel="2" x14ac:dyDescent="0.35">
      <c r="A55" s="252" t="s">
        <v>280</v>
      </c>
      <c r="B55" s="253" t="s">
        <v>62</v>
      </c>
      <c r="C55" s="264" t="s">
        <v>216</v>
      </c>
      <c r="D55" s="265" t="s">
        <v>223</v>
      </c>
      <c r="E55" s="266"/>
      <c r="F55" s="267"/>
      <c r="G55" s="258" t="s">
        <v>85</v>
      </c>
      <c r="H55" s="268">
        <v>14.3</v>
      </c>
      <c r="I55" s="260">
        <v>47.253248900000003</v>
      </c>
      <c r="J55" s="261">
        <f t="shared" si="3"/>
        <v>675.72145927000008</v>
      </c>
      <c r="K55" s="261">
        <f t="shared" si="4"/>
        <v>825.19104606052417</v>
      </c>
      <c r="L55" s="91">
        <f t="shared" si="9"/>
        <v>4.5268804308234452E-4</v>
      </c>
      <c r="M55" s="262"/>
      <c r="N55" s="262"/>
    </row>
    <row r="56" spans="1:14" s="29" customFormat="1" ht="15.5" outlineLevel="2" x14ac:dyDescent="0.35">
      <c r="A56" s="252" t="s">
        <v>281</v>
      </c>
      <c r="B56" s="253" t="s">
        <v>62</v>
      </c>
      <c r="C56" s="264" t="s">
        <v>217</v>
      </c>
      <c r="D56" s="265" t="s">
        <v>224</v>
      </c>
      <c r="E56" s="266"/>
      <c r="F56" s="267"/>
      <c r="G56" s="258" t="s">
        <v>85</v>
      </c>
      <c r="H56" s="268">
        <v>2.65</v>
      </c>
      <c r="I56" s="260">
        <v>47.682276599999994</v>
      </c>
      <c r="J56" s="261">
        <f t="shared" si="3"/>
        <v>126.35803298999998</v>
      </c>
      <c r="K56" s="261">
        <f t="shared" si="4"/>
        <v>154.308429887388</v>
      </c>
      <c r="L56" s="91">
        <f t="shared" si="9"/>
        <v>8.465140465388348E-5</v>
      </c>
      <c r="M56" s="262"/>
      <c r="N56" s="262"/>
    </row>
    <row r="57" spans="1:14" s="29" customFormat="1" ht="15.5" outlineLevel="2" x14ac:dyDescent="0.35">
      <c r="A57" s="252" t="s">
        <v>282</v>
      </c>
      <c r="B57" s="253" t="s">
        <v>62</v>
      </c>
      <c r="C57" s="264" t="s">
        <v>82</v>
      </c>
      <c r="D57" s="265" t="s">
        <v>100</v>
      </c>
      <c r="E57" s="266"/>
      <c r="F57" s="267"/>
      <c r="G57" s="270" t="s">
        <v>86</v>
      </c>
      <c r="H57" s="268">
        <v>4.8</v>
      </c>
      <c r="I57" s="260">
        <v>117.443331</v>
      </c>
      <c r="J57" s="261">
        <f t="shared" si="3"/>
        <v>563.72798879999993</v>
      </c>
      <c r="K57" s="261">
        <f t="shared" si="4"/>
        <v>688.42461992255994</v>
      </c>
      <c r="L57" s="91">
        <f t="shared" si="9"/>
        <v>3.776599315882457E-4</v>
      </c>
      <c r="M57" s="262"/>
      <c r="N57" s="262"/>
    </row>
    <row r="58" spans="1:14" s="29" customFormat="1" ht="15.5" outlineLevel="2" x14ac:dyDescent="0.35">
      <c r="A58" s="252" t="s">
        <v>283</v>
      </c>
      <c r="B58" s="253" t="s">
        <v>62</v>
      </c>
      <c r="C58" s="264" t="s">
        <v>218</v>
      </c>
      <c r="D58" s="265" t="s">
        <v>225</v>
      </c>
      <c r="E58" s="266"/>
      <c r="F58" s="267"/>
      <c r="G58" s="258" t="s">
        <v>85</v>
      </c>
      <c r="H58" s="268">
        <v>1.7</v>
      </c>
      <c r="I58" s="260">
        <v>95.364553199999989</v>
      </c>
      <c r="J58" s="261">
        <f t="shared" si="3"/>
        <v>162.11974043999999</v>
      </c>
      <c r="K58" s="261">
        <f t="shared" si="4"/>
        <v>197.980627025328</v>
      </c>
      <c r="L58" s="91">
        <f t="shared" si="9"/>
        <v>1.0860934936724674E-4</v>
      </c>
      <c r="M58" s="262"/>
      <c r="N58" s="262"/>
    </row>
    <row r="59" spans="1:14" s="29" customFormat="1" ht="15.5" outlineLevel="2" x14ac:dyDescent="0.35">
      <c r="A59" s="252" t="s">
        <v>284</v>
      </c>
      <c r="B59" s="253" t="s">
        <v>62</v>
      </c>
      <c r="C59" s="264" t="s">
        <v>210</v>
      </c>
      <c r="D59" s="265" t="s">
        <v>226</v>
      </c>
      <c r="E59" s="266"/>
      <c r="F59" s="267"/>
      <c r="G59" s="270" t="s">
        <v>80</v>
      </c>
      <c r="H59" s="268">
        <v>4</v>
      </c>
      <c r="I59" s="260">
        <v>45.535790300000002</v>
      </c>
      <c r="J59" s="261">
        <f t="shared" si="3"/>
        <v>182.14316120000001</v>
      </c>
      <c r="K59" s="261">
        <f t="shared" si="4"/>
        <v>222.43322845744001</v>
      </c>
      <c r="L59" s="91">
        <f t="shared" si="9"/>
        <v>1.2202369789104716E-4</v>
      </c>
      <c r="M59" s="262"/>
      <c r="N59" s="262"/>
    </row>
    <row r="60" spans="1:14" s="29" customFormat="1" ht="15.5" outlineLevel="2" x14ac:dyDescent="0.35">
      <c r="A60" s="252" t="s">
        <v>285</v>
      </c>
      <c r="B60" s="253" t="s">
        <v>62</v>
      </c>
      <c r="C60" s="264" t="s">
        <v>171</v>
      </c>
      <c r="D60" s="265" t="s">
        <v>102</v>
      </c>
      <c r="E60" s="266"/>
      <c r="F60" s="267"/>
      <c r="G60" s="270" t="s">
        <v>80</v>
      </c>
      <c r="H60" s="268">
        <v>4</v>
      </c>
      <c r="I60" s="260">
        <v>33.883769000000001</v>
      </c>
      <c r="J60" s="261">
        <f t="shared" si="3"/>
        <v>135.535076</v>
      </c>
      <c r="K60" s="261">
        <f t="shared" si="4"/>
        <v>165.51543481120001</v>
      </c>
      <c r="L60" s="91">
        <f t="shared" si="9"/>
        <v>9.079940777630534E-5</v>
      </c>
      <c r="M60" s="262"/>
      <c r="N60" s="262"/>
    </row>
    <row r="61" spans="1:14" s="29" customFormat="1" ht="15.5" outlineLevel="2" x14ac:dyDescent="0.35">
      <c r="A61" s="252" t="s">
        <v>286</v>
      </c>
      <c r="B61" s="253" t="s">
        <v>62</v>
      </c>
      <c r="C61" s="264" t="s">
        <v>172</v>
      </c>
      <c r="D61" s="265" t="s">
        <v>103</v>
      </c>
      <c r="E61" s="266"/>
      <c r="F61" s="267"/>
      <c r="G61" s="270" t="s">
        <v>81</v>
      </c>
      <c r="H61" s="268">
        <v>10</v>
      </c>
      <c r="I61" s="260">
        <v>20.435261400000002</v>
      </c>
      <c r="J61" s="261">
        <f t="shared" si="3"/>
        <v>204.35261400000002</v>
      </c>
      <c r="K61" s="261">
        <f t="shared" si="4"/>
        <v>249.55541221680002</v>
      </c>
      <c r="L61" s="91">
        <f t="shared" si="9"/>
        <v>1.3690254121921858E-4</v>
      </c>
      <c r="M61" s="262"/>
      <c r="N61" s="262"/>
    </row>
    <row r="62" spans="1:14" s="29" customFormat="1" ht="15.5" outlineLevel="2" x14ac:dyDescent="0.35">
      <c r="A62" s="252" t="s">
        <v>287</v>
      </c>
      <c r="B62" s="253" t="s">
        <v>62</v>
      </c>
      <c r="C62" s="264" t="s">
        <v>174</v>
      </c>
      <c r="D62" s="265" t="s">
        <v>105</v>
      </c>
      <c r="E62" s="266"/>
      <c r="F62" s="267"/>
      <c r="G62" s="270" t="s">
        <v>81</v>
      </c>
      <c r="H62" s="268">
        <v>32</v>
      </c>
      <c r="I62" s="260">
        <v>18.4362645</v>
      </c>
      <c r="J62" s="261">
        <f t="shared" si="3"/>
        <v>589.960464</v>
      </c>
      <c r="K62" s="261">
        <f t="shared" si="4"/>
        <v>720.45971863680006</v>
      </c>
      <c r="L62" s="91">
        <f t="shared" si="9"/>
        <v>3.9523393001701131E-4</v>
      </c>
      <c r="M62" s="262"/>
      <c r="N62" s="262"/>
    </row>
    <row r="63" spans="1:14" s="29" customFormat="1" ht="15.5" outlineLevel="2" x14ac:dyDescent="0.35">
      <c r="A63" s="134">
        <v>7</v>
      </c>
      <c r="B63" s="116"/>
      <c r="C63" s="135"/>
      <c r="D63" s="139" t="s">
        <v>106</v>
      </c>
      <c r="E63" s="140"/>
      <c r="F63" s="136"/>
      <c r="G63" s="137"/>
      <c r="H63" s="138"/>
      <c r="I63" s="95"/>
      <c r="J63" s="77">
        <f>SUBTOTAL(9,J64:J109)</f>
        <v>352516.91981833102</v>
      </c>
      <c r="K63" s="77">
        <f>SUBTOTAL(9,K64:K109)</f>
        <v>430493.66248214588</v>
      </c>
      <c r="L63" s="90">
        <f>SUBTOTAL(9,L64:L109)</f>
        <v>0.23616268566988352</v>
      </c>
      <c r="M63" s="141"/>
      <c r="N63" s="141"/>
    </row>
    <row r="64" spans="1:14" s="29" customFormat="1" ht="94" customHeight="1" outlineLevel="2" x14ac:dyDescent="0.35">
      <c r="A64" s="252" t="s">
        <v>289</v>
      </c>
      <c r="B64" s="253" t="s">
        <v>64</v>
      </c>
      <c r="C64" s="254">
        <v>500012022</v>
      </c>
      <c r="D64" s="265" t="s">
        <v>227</v>
      </c>
      <c r="E64" s="266"/>
      <c r="F64" s="267" t="s">
        <v>246</v>
      </c>
      <c r="G64" s="270" t="s">
        <v>80</v>
      </c>
      <c r="H64" s="268">
        <v>2</v>
      </c>
      <c r="I64" s="260">
        <v>7573.3703235628618</v>
      </c>
      <c r="J64" s="261">
        <f t="shared" si="3"/>
        <v>15146.740647125724</v>
      </c>
      <c r="K64" s="261">
        <f t="shared" si="4"/>
        <v>18497.199678269935</v>
      </c>
      <c r="L64" s="91">
        <f t="shared" ref="L64:L109" si="10">K64/$K$237</f>
        <v>1.0147300028077658E-2</v>
      </c>
      <c r="M64" s="262"/>
      <c r="N64" s="262"/>
    </row>
    <row r="65" spans="1:14" s="29" customFormat="1" ht="94" customHeight="1" outlineLevel="2" x14ac:dyDescent="0.35">
      <c r="A65" s="252" t="s">
        <v>290</v>
      </c>
      <c r="B65" s="253" t="s">
        <v>64</v>
      </c>
      <c r="C65" s="254">
        <v>500011973</v>
      </c>
      <c r="D65" s="265" t="s">
        <v>107</v>
      </c>
      <c r="E65" s="266"/>
      <c r="F65" s="267" t="s">
        <v>246</v>
      </c>
      <c r="G65" s="270" t="s">
        <v>80</v>
      </c>
      <c r="H65" s="268">
        <v>1</v>
      </c>
      <c r="I65" s="260">
        <v>6571.1648270410451</v>
      </c>
      <c r="J65" s="261">
        <f t="shared" si="3"/>
        <v>6571.1648270410451</v>
      </c>
      <c r="K65" s="261">
        <f t="shared" si="4"/>
        <v>8024.7064867825247</v>
      </c>
      <c r="L65" s="91">
        <f t="shared" si="10"/>
        <v>4.4022395700417417E-3</v>
      </c>
      <c r="M65" s="262"/>
      <c r="N65" s="262"/>
    </row>
    <row r="66" spans="1:14" s="29" customFormat="1" ht="197" customHeight="1" outlineLevel="2" x14ac:dyDescent="0.35">
      <c r="A66" s="252" t="s">
        <v>291</v>
      </c>
      <c r="B66" s="253" t="s">
        <v>65</v>
      </c>
      <c r="C66" s="271">
        <v>600031700</v>
      </c>
      <c r="D66" s="265" t="s">
        <v>108</v>
      </c>
      <c r="E66" s="266"/>
      <c r="F66" s="267"/>
      <c r="G66" s="258" t="s">
        <v>85</v>
      </c>
      <c r="H66" s="268">
        <v>18.3</v>
      </c>
      <c r="I66" s="260">
        <v>2137.5164930397755</v>
      </c>
      <c r="J66" s="261">
        <f t="shared" si="3"/>
        <v>39116.551822627895</v>
      </c>
      <c r="K66" s="261">
        <f t="shared" si="4"/>
        <v>47769.13308579319</v>
      </c>
      <c r="L66" s="91">
        <f t="shared" si="10"/>
        <v>2.6205465364152452E-2</v>
      </c>
      <c r="M66" s="262"/>
      <c r="N66" s="262"/>
    </row>
    <row r="67" spans="1:14" s="29" customFormat="1" ht="15.5" outlineLevel="2" x14ac:dyDescent="0.35">
      <c r="A67" s="252" t="s">
        <v>292</v>
      </c>
      <c r="B67" s="253" t="s">
        <v>65</v>
      </c>
      <c r="C67" s="271">
        <v>600031650</v>
      </c>
      <c r="D67" s="265" t="s">
        <v>109</v>
      </c>
      <c r="E67" s="266"/>
      <c r="F67" s="267" t="s">
        <v>204</v>
      </c>
      <c r="G67" s="270" t="s">
        <v>81</v>
      </c>
      <c r="H67" s="268">
        <v>86</v>
      </c>
      <c r="I67" s="260">
        <v>124.11865586699767</v>
      </c>
      <c r="J67" s="261">
        <f t="shared" si="3"/>
        <v>10674.2044045618</v>
      </c>
      <c r="K67" s="261">
        <f t="shared" si="4"/>
        <v>13035.338418850872</v>
      </c>
      <c r="L67" s="91">
        <f t="shared" si="10"/>
        <v>7.1510008111659706E-3</v>
      </c>
      <c r="M67" s="262"/>
      <c r="N67" s="262"/>
    </row>
    <row r="68" spans="1:14" s="29" customFormat="1" ht="15.5" outlineLevel="2" x14ac:dyDescent="0.35">
      <c r="A68" s="252" t="s">
        <v>293</v>
      </c>
      <c r="B68" s="253" t="s">
        <v>64</v>
      </c>
      <c r="C68" s="254">
        <v>500011276</v>
      </c>
      <c r="D68" s="265" t="s">
        <v>111</v>
      </c>
      <c r="E68" s="266"/>
      <c r="F68" s="267"/>
      <c r="G68" s="258" t="s">
        <v>85</v>
      </c>
      <c r="H68" s="268">
        <v>45.2</v>
      </c>
      <c r="I68" s="260">
        <v>493.06679319387194</v>
      </c>
      <c r="J68" s="261">
        <f t="shared" si="3"/>
        <v>22286.619052363014</v>
      </c>
      <c r="K68" s="261">
        <f t="shared" si="4"/>
        <v>27216.419186745716</v>
      </c>
      <c r="L68" s="91">
        <f t="shared" si="10"/>
        <v>1.4930539540116427E-2</v>
      </c>
      <c r="M68" s="262"/>
      <c r="N68" s="262"/>
    </row>
    <row r="69" spans="1:14" s="29" customFormat="1" ht="134" customHeight="1" outlineLevel="2" x14ac:dyDescent="0.35">
      <c r="A69" s="252" t="s">
        <v>294</v>
      </c>
      <c r="B69" s="253" t="s">
        <v>64</v>
      </c>
      <c r="C69" s="254">
        <v>500010982</v>
      </c>
      <c r="D69" s="265" t="s">
        <v>228</v>
      </c>
      <c r="E69" s="266"/>
      <c r="F69" s="267"/>
      <c r="G69" s="270" t="s">
        <v>81</v>
      </c>
      <c r="H69" s="268">
        <v>2</v>
      </c>
      <c r="I69" s="260">
        <v>2419.2145618141481</v>
      </c>
      <c r="J69" s="261">
        <f t="shared" si="3"/>
        <v>4838.4291236282961</v>
      </c>
      <c r="K69" s="261">
        <f t="shared" si="4"/>
        <v>5908.6896457748753</v>
      </c>
      <c r="L69" s="91">
        <f t="shared" si="10"/>
        <v>3.2414228992137602E-3</v>
      </c>
      <c r="M69" s="262"/>
      <c r="N69" s="262"/>
    </row>
    <row r="70" spans="1:14" s="29" customFormat="1" ht="131" customHeight="1" outlineLevel="2" x14ac:dyDescent="0.35">
      <c r="A70" s="252" t="s">
        <v>295</v>
      </c>
      <c r="B70" s="253" t="s">
        <v>64</v>
      </c>
      <c r="C70" s="254">
        <v>500010982</v>
      </c>
      <c r="D70" s="265" t="s">
        <v>229</v>
      </c>
      <c r="E70" s="266"/>
      <c r="F70" s="267"/>
      <c r="G70" s="270" t="s">
        <v>81</v>
      </c>
      <c r="H70" s="268">
        <v>2</v>
      </c>
      <c r="I70" s="260">
        <v>2419.2145618141481</v>
      </c>
      <c r="J70" s="261">
        <f t="shared" si="3"/>
        <v>4838.4291236282961</v>
      </c>
      <c r="K70" s="261">
        <f t="shared" si="4"/>
        <v>5908.6896457748753</v>
      </c>
      <c r="L70" s="91">
        <f t="shared" si="10"/>
        <v>3.2414228992137602E-3</v>
      </c>
      <c r="M70" s="262"/>
      <c r="N70" s="262"/>
    </row>
    <row r="71" spans="1:14" s="29" customFormat="1" ht="110.5" customHeight="1" outlineLevel="2" x14ac:dyDescent="0.35">
      <c r="A71" s="252" t="s">
        <v>296</v>
      </c>
      <c r="B71" s="253" t="s">
        <v>64</v>
      </c>
      <c r="C71" s="254">
        <v>500001542</v>
      </c>
      <c r="D71" s="265" t="s">
        <v>230</v>
      </c>
      <c r="E71" s="266"/>
      <c r="F71" s="267"/>
      <c r="G71" s="270" t="s">
        <v>81</v>
      </c>
      <c r="H71" s="268">
        <v>12</v>
      </c>
      <c r="I71" s="260">
        <v>159.41602371292308</v>
      </c>
      <c r="J71" s="261">
        <f t="shared" si="3"/>
        <v>1912.9922845550768</v>
      </c>
      <c r="K71" s="261">
        <f t="shared" si="4"/>
        <v>2336.14617789866</v>
      </c>
      <c r="L71" s="91">
        <f t="shared" si="10"/>
        <v>1.2815764866523729E-3</v>
      </c>
      <c r="M71" s="262"/>
      <c r="N71" s="262"/>
    </row>
    <row r="72" spans="1:14" s="29" customFormat="1" ht="40.5" customHeight="1" outlineLevel="2" x14ac:dyDescent="0.35">
      <c r="A72" s="252" t="s">
        <v>297</v>
      </c>
      <c r="B72" s="253" t="s">
        <v>65</v>
      </c>
      <c r="C72" s="271">
        <v>600032584</v>
      </c>
      <c r="D72" s="265" t="s">
        <v>231</v>
      </c>
      <c r="E72" s="266"/>
      <c r="F72" s="267"/>
      <c r="G72" s="270" t="s">
        <v>205</v>
      </c>
      <c r="H72" s="268">
        <v>1</v>
      </c>
      <c r="I72" s="260">
        <v>62772.871818513282</v>
      </c>
      <c r="J72" s="261">
        <f t="shared" si="3"/>
        <v>62772.871818513282</v>
      </c>
      <c r="K72" s="261">
        <f t="shared" si="4"/>
        <v>76658.231064768421</v>
      </c>
      <c r="L72" s="91">
        <f t="shared" si="10"/>
        <v>4.2053612642227997E-2</v>
      </c>
      <c r="M72" s="262"/>
      <c r="N72" s="262"/>
    </row>
    <row r="73" spans="1:14" s="29" customFormat="1" ht="15.5" outlineLevel="2" x14ac:dyDescent="0.35">
      <c r="A73" s="252" t="s">
        <v>298</v>
      </c>
      <c r="B73" s="253" t="s">
        <v>62</v>
      </c>
      <c r="C73" s="264" t="s">
        <v>175</v>
      </c>
      <c r="D73" s="265" t="s">
        <v>113</v>
      </c>
      <c r="E73" s="266"/>
      <c r="F73" s="267"/>
      <c r="G73" s="258" t="s">
        <v>85</v>
      </c>
      <c r="H73" s="268">
        <v>1.6</v>
      </c>
      <c r="I73" s="260">
        <v>2708.47</v>
      </c>
      <c r="J73" s="261">
        <f t="shared" si="3"/>
        <v>4333.5519999999997</v>
      </c>
      <c r="K73" s="261">
        <f t="shared" si="4"/>
        <v>5292.1337023999995</v>
      </c>
      <c r="L73" s="91">
        <f t="shared" si="10"/>
        <v>2.9031890989445674E-3</v>
      </c>
      <c r="M73" s="262"/>
      <c r="N73" s="262"/>
    </row>
    <row r="74" spans="1:14" s="29" customFormat="1" ht="15.5" outlineLevel="2" x14ac:dyDescent="0.35">
      <c r="A74" s="252" t="s">
        <v>299</v>
      </c>
      <c r="B74" s="253" t="s">
        <v>26</v>
      </c>
      <c r="C74" s="269">
        <v>10014086</v>
      </c>
      <c r="D74" s="265" t="s">
        <v>232</v>
      </c>
      <c r="E74" s="266"/>
      <c r="F74" s="267"/>
      <c r="G74" s="258" t="s">
        <v>85</v>
      </c>
      <c r="H74" s="268">
        <v>2</v>
      </c>
      <c r="I74" s="260">
        <v>1495.64</v>
      </c>
      <c r="J74" s="261">
        <f t="shared" si="3"/>
        <v>2991.28</v>
      </c>
      <c r="K74" s="261">
        <f t="shared" si="4"/>
        <v>3652.9511360000006</v>
      </c>
      <c r="L74" s="91">
        <f t="shared" si="10"/>
        <v>2.0039569129182964E-3</v>
      </c>
      <c r="M74" s="262"/>
      <c r="N74" s="262"/>
    </row>
    <row r="75" spans="1:14" s="29" customFormat="1" ht="15.5" outlineLevel="2" x14ac:dyDescent="0.35">
      <c r="A75" s="252" t="s">
        <v>300</v>
      </c>
      <c r="B75" s="253" t="s">
        <v>62</v>
      </c>
      <c r="C75" s="264" t="s">
        <v>178</v>
      </c>
      <c r="D75" s="265" t="s">
        <v>116</v>
      </c>
      <c r="E75" s="266"/>
      <c r="F75" s="267"/>
      <c r="G75" s="270" t="s">
        <v>81</v>
      </c>
      <c r="H75" s="268">
        <v>12</v>
      </c>
      <c r="I75" s="260">
        <v>42.180488999999994</v>
      </c>
      <c r="J75" s="261">
        <f t="shared" si="3"/>
        <v>506.16586799999993</v>
      </c>
      <c r="K75" s="261">
        <f t="shared" si="4"/>
        <v>618.12975800159995</v>
      </c>
      <c r="L75" s="91">
        <f t="shared" si="10"/>
        <v>3.3909717253546628E-4</v>
      </c>
      <c r="M75" s="262"/>
      <c r="N75" s="262"/>
    </row>
    <row r="76" spans="1:14" s="29" customFormat="1" ht="15.5" outlineLevel="2" x14ac:dyDescent="0.35">
      <c r="A76" s="252" t="s">
        <v>301</v>
      </c>
      <c r="B76" s="253" t="s">
        <v>62</v>
      </c>
      <c r="C76" s="264" t="s">
        <v>179</v>
      </c>
      <c r="D76" s="265" t="s">
        <v>117</v>
      </c>
      <c r="E76" s="266"/>
      <c r="F76" s="267"/>
      <c r="G76" s="270" t="s">
        <v>81</v>
      </c>
      <c r="H76" s="268">
        <v>6</v>
      </c>
      <c r="I76" s="260">
        <v>48.79526899999999</v>
      </c>
      <c r="J76" s="261">
        <f t="shared" si="3"/>
        <v>292.77161399999994</v>
      </c>
      <c r="K76" s="261">
        <f t="shared" si="4"/>
        <v>357.53269501679995</v>
      </c>
      <c r="L76" s="91">
        <f t="shared" si="10"/>
        <v>1.9613733912624256E-4</v>
      </c>
      <c r="M76" s="262"/>
      <c r="N76" s="262"/>
    </row>
    <row r="77" spans="1:14" s="29" customFormat="1" ht="15.5" outlineLevel="2" x14ac:dyDescent="0.35">
      <c r="A77" s="252" t="s">
        <v>302</v>
      </c>
      <c r="B77" s="253" t="s">
        <v>62</v>
      </c>
      <c r="C77" s="264" t="s">
        <v>180</v>
      </c>
      <c r="D77" s="265" t="s">
        <v>118</v>
      </c>
      <c r="E77" s="266"/>
      <c r="F77" s="267"/>
      <c r="G77" s="270" t="s">
        <v>80</v>
      </c>
      <c r="H77" s="268">
        <v>2</v>
      </c>
      <c r="I77" s="260">
        <v>39.019023199999999</v>
      </c>
      <c r="J77" s="261">
        <f t="shared" si="3"/>
        <v>78.038046399999999</v>
      </c>
      <c r="K77" s="261">
        <f t="shared" si="4"/>
        <v>95.300062263680005</v>
      </c>
      <c r="L77" s="91">
        <f t="shared" si="10"/>
        <v>5.2280255460511469E-5</v>
      </c>
      <c r="M77" s="262"/>
      <c r="N77" s="262"/>
    </row>
    <row r="78" spans="1:14" s="29" customFormat="1" ht="15.5" outlineLevel="2" x14ac:dyDescent="0.35">
      <c r="A78" s="252" t="s">
        <v>303</v>
      </c>
      <c r="B78" s="253" t="s">
        <v>62</v>
      </c>
      <c r="C78" s="264" t="s">
        <v>181</v>
      </c>
      <c r="D78" s="265" t="s">
        <v>119</v>
      </c>
      <c r="E78" s="266"/>
      <c r="F78" s="267"/>
      <c r="G78" s="270" t="s">
        <v>80</v>
      </c>
      <c r="H78" s="268">
        <v>2</v>
      </c>
      <c r="I78" s="260">
        <v>35.538065500000002</v>
      </c>
      <c r="J78" s="261">
        <f t="shared" si="3"/>
        <v>71.076131000000004</v>
      </c>
      <c r="K78" s="261">
        <f t="shared" si="4"/>
        <v>86.798171177200004</v>
      </c>
      <c r="L78" s="91">
        <f t="shared" si="10"/>
        <v>4.7616239222318339E-5</v>
      </c>
      <c r="M78" s="262"/>
      <c r="N78" s="262"/>
    </row>
    <row r="79" spans="1:14" s="29" customFormat="1" ht="15.5" outlineLevel="2" x14ac:dyDescent="0.35">
      <c r="A79" s="252" t="s">
        <v>304</v>
      </c>
      <c r="B79" s="253" t="s">
        <v>62</v>
      </c>
      <c r="C79" s="264" t="s">
        <v>182</v>
      </c>
      <c r="D79" s="265" t="s">
        <v>120</v>
      </c>
      <c r="E79" s="266"/>
      <c r="F79" s="267"/>
      <c r="G79" s="270" t="s">
        <v>80</v>
      </c>
      <c r="H79" s="268">
        <v>2</v>
      </c>
      <c r="I79" s="260">
        <v>65.913888499999999</v>
      </c>
      <c r="J79" s="261">
        <f t="shared" si="3"/>
        <v>131.827777</v>
      </c>
      <c r="K79" s="261">
        <f t="shared" si="4"/>
        <v>160.9880812724</v>
      </c>
      <c r="L79" s="91">
        <f t="shared" si="10"/>
        <v>8.8315766171605974E-5</v>
      </c>
      <c r="M79" s="262"/>
      <c r="N79" s="262"/>
    </row>
    <row r="80" spans="1:14" s="29" customFormat="1" ht="15.5" outlineLevel="2" x14ac:dyDescent="0.35">
      <c r="A80" s="252" t="s">
        <v>305</v>
      </c>
      <c r="B80" s="253" t="s">
        <v>62</v>
      </c>
      <c r="C80" s="264" t="s">
        <v>183</v>
      </c>
      <c r="D80" s="265" t="s">
        <v>121</v>
      </c>
      <c r="E80" s="266"/>
      <c r="F80" s="267"/>
      <c r="G80" s="270" t="s">
        <v>80</v>
      </c>
      <c r="H80" s="268">
        <v>1</v>
      </c>
      <c r="I80" s="260">
        <v>126.55887609999999</v>
      </c>
      <c r="J80" s="261">
        <f t="shared" si="3"/>
        <v>126.55887609999999</v>
      </c>
      <c r="K80" s="261">
        <f t="shared" si="4"/>
        <v>154.55369949332001</v>
      </c>
      <c r="L80" s="91">
        <f t="shared" si="10"/>
        <v>8.4785956062877801E-5</v>
      </c>
      <c r="M80" s="262"/>
      <c r="N80" s="262"/>
    </row>
    <row r="81" spans="1:14" s="29" customFormat="1" ht="15.5" outlineLevel="2" x14ac:dyDescent="0.35">
      <c r="A81" s="252" t="s">
        <v>306</v>
      </c>
      <c r="B81" s="253" t="s">
        <v>62</v>
      </c>
      <c r="C81" s="264" t="s">
        <v>184</v>
      </c>
      <c r="D81" s="265" t="s">
        <v>122</v>
      </c>
      <c r="E81" s="266"/>
      <c r="F81" s="267"/>
      <c r="G81" s="270" t="s">
        <v>80</v>
      </c>
      <c r="H81" s="268">
        <v>2</v>
      </c>
      <c r="I81" s="260">
        <v>212.75649439999998</v>
      </c>
      <c r="J81" s="261">
        <f t="shared" ref="J81:J124" si="11">I81*H81</f>
        <v>425.51298879999996</v>
      </c>
      <c r="K81" s="261">
        <f t="shared" ref="K81:K124" si="12">J81*(1+$K$12)</f>
        <v>519.63646192255999</v>
      </c>
      <c r="L81" s="91">
        <f t="shared" si="10"/>
        <v>2.8506515452992882E-4</v>
      </c>
      <c r="M81" s="262"/>
      <c r="N81" s="262"/>
    </row>
    <row r="82" spans="1:14" s="29" customFormat="1" ht="15.5" outlineLevel="2" x14ac:dyDescent="0.35">
      <c r="A82" s="252" t="s">
        <v>307</v>
      </c>
      <c r="B82" s="253" t="s">
        <v>62</v>
      </c>
      <c r="C82" s="264" t="s">
        <v>219</v>
      </c>
      <c r="D82" s="265" t="s">
        <v>233</v>
      </c>
      <c r="E82" s="266"/>
      <c r="F82" s="267"/>
      <c r="G82" s="270" t="s">
        <v>80</v>
      </c>
      <c r="H82" s="268">
        <v>2</v>
      </c>
      <c r="I82" s="260">
        <v>67.724076100000005</v>
      </c>
      <c r="J82" s="261">
        <f t="shared" si="11"/>
        <v>135.44815220000001</v>
      </c>
      <c r="K82" s="261">
        <f t="shared" si="12"/>
        <v>165.40928346664003</v>
      </c>
      <c r="L82" s="91">
        <f t="shared" si="10"/>
        <v>9.0741174662084306E-5</v>
      </c>
      <c r="M82" s="262"/>
      <c r="N82" s="262"/>
    </row>
    <row r="83" spans="1:14" s="29" customFormat="1" ht="15.5" outlineLevel="2" x14ac:dyDescent="0.35">
      <c r="A83" s="252" t="s">
        <v>308</v>
      </c>
      <c r="B83" s="253" t="s">
        <v>62</v>
      </c>
      <c r="C83" s="264" t="s">
        <v>185</v>
      </c>
      <c r="D83" s="265" t="s">
        <v>123</v>
      </c>
      <c r="E83" s="266"/>
      <c r="F83" s="267"/>
      <c r="G83" s="258" t="s">
        <v>85</v>
      </c>
      <c r="H83" s="268">
        <v>225.5</v>
      </c>
      <c r="I83" s="260">
        <v>24.481900100000001</v>
      </c>
      <c r="J83" s="261">
        <f t="shared" si="11"/>
        <v>5520.6684725499999</v>
      </c>
      <c r="K83" s="261">
        <f t="shared" si="12"/>
        <v>6741.8403386780601</v>
      </c>
      <c r="L83" s="91">
        <f t="shared" si="10"/>
        <v>3.6984774910729396E-3</v>
      </c>
      <c r="M83" s="262"/>
      <c r="N83" s="262"/>
    </row>
    <row r="84" spans="1:14" s="29" customFormat="1" ht="15.5" outlineLevel="2" x14ac:dyDescent="0.35">
      <c r="A84" s="252" t="s">
        <v>309</v>
      </c>
      <c r="B84" s="253" t="s">
        <v>62</v>
      </c>
      <c r="C84" s="264" t="s">
        <v>186</v>
      </c>
      <c r="D84" s="265" t="s">
        <v>124</v>
      </c>
      <c r="E84" s="266"/>
      <c r="F84" s="267"/>
      <c r="G84" s="258" t="s">
        <v>85</v>
      </c>
      <c r="H84" s="268">
        <v>225.5</v>
      </c>
      <c r="I84" s="260">
        <v>163.95015219999999</v>
      </c>
      <c r="J84" s="261">
        <f t="shared" si="11"/>
        <v>36970.759321099998</v>
      </c>
      <c r="K84" s="261">
        <f t="shared" si="12"/>
        <v>45148.691282927321</v>
      </c>
      <c r="L84" s="91">
        <f t="shared" si="10"/>
        <v>2.4767928350858788E-2</v>
      </c>
      <c r="M84" s="262"/>
      <c r="N84" s="262"/>
    </row>
    <row r="85" spans="1:14" s="29" customFormat="1" ht="15.5" outlineLevel="2" x14ac:dyDescent="0.35">
      <c r="A85" s="252" t="s">
        <v>310</v>
      </c>
      <c r="B85" s="253" t="s">
        <v>62</v>
      </c>
      <c r="C85" s="264" t="s">
        <v>454</v>
      </c>
      <c r="D85" s="265" t="s">
        <v>234</v>
      </c>
      <c r="E85" s="266"/>
      <c r="F85" s="267"/>
      <c r="G85" s="258" t="s">
        <v>85</v>
      </c>
      <c r="H85" s="268">
        <v>5.4</v>
      </c>
      <c r="I85" s="260">
        <v>41.823634300000002</v>
      </c>
      <c r="J85" s="261">
        <f t="shared" si="11"/>
        <v>225.84762522000003</v>
      </c>
      <c r="K85" s="261">
        <f t="shared" si="12"/>
        <v>275.80511991866405</v>
      </c>
      <c r="L85" s="91">
        <f t="shared" si="10"/>
        <v>1.5130275662117874E-4</v>
      </c>
      <c r="M85" s="262"/>
      <c r="N85" s="262"/>
    </row>
    <row r="86" spans="1:14" s="29" customFormat="1" ht="15.5" outlineLevel="2" x14ac:dyDescent="0.35">
      <c r="A86" s="252" t="s">
        <v>311</v>
      </c>
      <c r="B86" s="253" t="s">
        <v>26</v>
      </c>
      <c r="C86" s="269">
        <v>8002067</v>
      </c>
      <c r="D86" s="265" t="s">
        <v>235</v>
      </c>
      <c r="E86" s="266"/>
      <c r="F86" s="267"/>
      <c r="G86" s="258" t="s">
        <v>85</v>
      </c>
      <c r="H86" s="268">
        <v>2.65</v>
      </c>
      <c r="I86" s="260">
        <v>1074.8599999999999</v>
      </c>
      <c r="J86" s="261">
        <f t="shared" si="11"/>
        <v>2848.3789999999995</v>
      </c>
      <c r="K86" s="261">
        <f t="shared" si="12"/>
        <v>3478.4404347999994</v>
      </c>
      <c r="L86" s="91">
        <f t="shared" si="10"/>
        <v>1.9082228302470185E-3</v>
      </c>
      <c r="M86" s="262"/>
      <c r="N86" s="262"/>
    </row>
    <row r="87" spans="1:14" s="29" customFormat="1" ht="15.5" outlineLevel="2" x14ac:dyDescent="0.35">
      <c r="A87" s="252" t="s">
        <v>312</v>
      </c>
      <c r="B87" s="253" t="s">
        <v>62</v>
      </c>
      <c r="C87" s="264" t="s">
        <v>220</v>
      </c>
      <c r="D87" s="265" t="s">
        <v>236</v>
      </c>
      <c r="E87" s="266"/>
      <c r="F87" s="267"/>
      <c r="G87" s="270" t="s">
        <v>81</v>
      </c>
      <c r="H87" s="268">
        <v>9</v>
      </c>
      <c r="I87" s="260">
        <v>134.3008451</v>
      </c>
      <c r="J87" s="261">
        <f t="shared" si="11"/>
        <v>1208.7076059000001</v>
      </c>
      <c r="K87" s="261">
        <f t="shared" si="12"/>
        <v>1476.0737283250801</v>
      </c>
      <c r="L87" s="91">
        <f t="shared" si="10"/>
        <v>8.0975300290853027E-4</v>
      </c>
      <c r="M87" s="262"/>
      <c r="N87" s="262"/>
    </row>
    <row r="88" spans="1:14" s="29" customFormat="1" ht="15.5" outlineLevel="2" x14ac:dyDescent="0.35">
      <c r="A88" s="252" t="s">
        <v>313</v>
      </c>
      <c r="B88" s="253" t="s">
        <v>26</v>
      </c>
      <c r="C88" s="269">
        <v>10007065</v>
      </c>
      <c r="D88" s="265" t="s">
        <v>237</v>
      </c>
      <c r="E88" s="266"/>
      <c r="F88" s="267"/>
      <c r="G88" s="270" t="s">
        <v>80</v>
      </c>
      <c r="H88" s="268">
        <v>1</v>
      </c>
      <c r="I88" s="260">
        <v>2951.28</v>
      </c>
      <c r="J88" s="261">
        <f t="shared" si="11"/>
        <v>2951.28</v>
      </c>
      <c r="K88" s="261">
        <f t="shared" si="12"/>
        <v>3604.1031360000006</v>
      </c>
      <c r="L88" s="91">
        <f t="shared" si="10"/>
        <v>1.977159596546465E-3</v>
      </c>
      <c r="M88" s="262"/>
      <c r="N88" s="262"/>
    </row>
    <row r="89" spans="1:14" s="29" customFormat="1" ht="15.5" outlineLevel="2" x14ac:dyDescent="0.35">
      <c r="A89" s="252" t="s">
        <v>314</v>
      </c>
      <c r="B89" s="253" t="s">
        <v>26</v>
      </c>
      <c r="C89" s="269">
        <v>8003006</v>
      </c>
      <c r="D89" s="265" t="s">
        <v>238</v>
      </c>
      <c r="E89" s="266"/>
      <c r="F89" s="267"/>
      <c r="G89" s="258" t="s">
        <v>85</v>
      </c>
      <c r="H89" s="268">
        <v>6.8</v>
      </c>
      <c r="I89" s="260">
        <v>459.3</v>
      </c>
      <c r="J89" s="261">
        <f t="shared" si="11"/>
        <v>3123.24</v>
      </c>
      <c r="K89" s="261">
        <f t="shared" si="12"/>
        <v>3814.100688</v>
      </c>
      <c r="L89" s="91">
        <f t="shared" si="10"/>
        <v>2.0923612596289677E-3</v>
      </c>
      <c r="M89" s="262"/>
      <c r="N89" s="262"/>
    </row>
    <row r="90" spans="1:14" s="29" customFormat="1" ht="15.5" outlineLevel="2" x14ac:dyDescent="0.35">
      <c r="A90" s="252" t="s">
        <v>315</v>
      </c>
      <c r="B90" s="253" t="s">
        <v>62</v>
      </c>
      <c r="C90" s="264" t="s">
        <v>187</v>
      </c>
      <c r="D90" s="265" t="s">
        <v>126</v>
      </c>
      <c r="E90" s="266"/>
      <c r="F90" s="267"/>
      <c r="G90" s="270" t="s">
        <v>81</v>
      </c>
      <c r="H90" s="268">
        <v>18</v>
      </c>
      <c r="I90" s="260">
        <v>89.067529000000007</v>
      </c>
      <c r="J90" s="261">
        <f t="shared" si="11"/>
        <v>1603.2155220000002</v>
      </c>
      <c r="K90" s="261">
        <f t="shared" si="12"/>
        <v>1957.8467954664004</v>
      </c>
      <c r="L90" s="91">
        <f t="shared" si="10"/>
        <v>1.074046838881621E-3</v>
      </c>
      <c r="M90" s="262"/>
      <c r="N90" s="262"/>
    </row>
    <row r="91" spans="1:14" s="29" customFormat="1" ht="15.5" outlineLevel="2" x14ac:dyDescent="0.35">
      <c r="A91" s="252" t="s">
        <v>316</v>
      </c>
      <c r="B91" s="253" t="s">
        <v>26</v>
      </c>
      <c r="C91" s="269">
        <v>9003005</v>
      </c>
      <c r="D91" s="265" t="s">
        <v>127</v>
      </c>
      <c r="E91" s="266"/>
      <c r="F91" s="267"/>
      <c r="G91" s="270" t="s">
        <v>81</v>
      </c>
      <c r="H91" s="268">
        <v>380</v>
      </c>
      <c r="I91" s="260">
        <v>4.3</v>
      </c>
      <c r="J91" s="261">
        <f t="shared" si="11"/>
        <v>1634</v>
      </c>
      <c r="K91" s="261">
        <f t="shared" si="12"/>
        <v>1995.4408000000001</v>
      </c>
      <c r="L91" s="91">
        <f t="shared" si="10"/>
        <v>1.0946703737893127E-3</v>
      </c>
      <c r="M91" s="262"/>
      <c r="N91" s="262"/>
    </row>
    <row r="92" spans="1:14" s="29" customFormat="1" ht="15.5" outlineLevel="2" x14ac:dyDescent="0.35">
      <c r="A92" s="252" t="s">
        <v>317</v>
      </c>
      <c r="B92" s="253" t="s">
        <v>26</v>
      </c>
      <c r="C92" s="269">
        <v>9003006</v>
      </c>
      <c r="D92" s="265" t="s">
        <v>128</v>
      </c>
      <c r="E92" s="266"/>
      <c r="F92" s="267"/>
      <c r="G92" s="270" t="s">
        <v>81</v>
      </c>
      <c r="H92" s="268">
        <v>120</v>
      </c>
      <c r="I92" s="260">
        <v>7.72</v>
      </c>
      <c r="J92" s="261">
        <f t="shared" si="11"/>
        <v>926.4</v>
      </c>
      <c r="K92" s="261">
        <f t="shared" si="12"/>
        <v>1131.3196800000001</v>
      </c>
      <c r="L92" s="91">
        <f t="shared" si="10"/>
        <v>6.2062584717161528E-4</v>
      </c>
      <c r="M92" s="262"/>
      <c r="N92" s="262"/>
    </row>
    <row r="93" spans="1:14" s="29" customFormat="1" ht="15.5" outlineLevel="2" x14ac:dyDescent="0.35">
      <c r="A93" s="252" t="s">
        <v>318</v>
      </c>
      <c r="B93" s="253" t="s">
        <v>26</v>
      </c>
      <c r="C93" s="269">
        <v>9003009</v>
      </c>
      <c r="D93" s="265" t="s">
        <v>240</v>
      </c>
      <c r="E93" s="266"/>
      <c r="F93" s="267"/>
      <c r="G93" s="270" t="s">
        <v>81</v>
      </c>
      <c r="H93" s="268">
        <v>60</v>
      </c>
      <c r="I93" s="260">
        <v>21.51</v>
      </c>
      <c r="J93" s="261">
        <f t="shared" si="11"/>
        <v>1290.6000000000001</v>
      </c>
      <c r="K93" s="261">
        <f t="shared" si="12"/>
        <v>1576.0807200000002</v>
      </c>
      <c r="L93" s="91">
        <f t="shared" si="10"/>
        <v>8.6461541273714026E-4</v>
      </c>
      <c r="M93" s="262"/>
      <c r="N93" s="262"/>
    </row>
    <row r="94" spans="1:14" s="29" customFormat="1" ht="15.5" outlineLevel="2" x14ac:dyDescent="0.35">
      <c r="A94" s="252" t="s">
        <v>319</v>
      </c>
      <c r="B94" s="253" t="s">
        <v>26</v>
      </c>
      <c r="C94" s="269">
        <v>9007001</v>
      </c>
      <c r="D94" s="265" t="s">
        <v>134</v>
      </c>
      <c r="E94" s="266"/>
      <c r="F94" s="267"/>
      <c r="G94" s="270" t="s">
        <v>80</v>
      </c>
      <c r="H94" s="268">
        <v>4</v>
      </c>
      <c r="I94" s="260">
        <v>171.02</v>
      </c>
      <c r="J94" s="261">
        <f t="shared" si="11"/>
        <v>684.08</v>
      </c>
      <c r="K94" s="261">
        <f t="shared" si="12"/>
        <v>835.39849600000014</v>
      </c>
      <c r="L94" s="91">
        <f t="shared" si="10"/>
        <v>4.5828770459106072E-4</v>
      </c>
      <c r="M94" s="262"/>
      <c r="N94" s="262"/>
    </row>
    <row r="95" spans="1:14" s="29" customFormat="1" ht="15.5" outlineLevel="2" x14ac:dyDescent="0.35">
      <c r="A95" s="252" t="s">
        <v>320</v>
      </c>
      <c r="B95" s="253" t="s">
        <v>26</v>
      </c>
      <c r="C95" s="269">
        <v>9080018</v>
      </c>
      <c r="D95" s="265" t="s">
        <v>142</v>
      </c>
      <c r="E95" s="266"/>
      <c r="F95" s="267"/>
      <c r="G95" s="270" t="s">
        <v>80</v>
      </c>
      <c r="H95" s="268">
        <v>24</v>
      </c>
      <c r="I95" s="260">
        <v>21.76</v>
      </c>
      <c r="J95" s="261">
        <f t="shared" si="11"/>
        <v>522.24</v>
      </c>
      <c r="K95" s="261">
        <f t="shared" si="12"/>
        <v>637.75948800000003</v>
      </c>
      <c r="L95" s="91">
        <f t="shared" si="10"/>
        <v>3.4986576255063081E-4</v>
      </c>
      <c r="M95" s="262"/>
      <c r="N95" s="262"/>
    </row>
    <row r="96" spans="1:14" s="29" customFormat="1" ht="15.5" outlineLevel="2" x14ac:dyDescent="0.35">
      <c r="A96" s="252" t="s">
        <v>321</v>
      </c>
      <c r="B96" s="253" t="s">
        <v>26</v>
      </c>
      <c r="C96" s="269">
        <v>9080020</v>
      </c>
      <c r="D96" s="265" t="s">
        <v>244</v>
      </c>
      <c r="E96" s="266"/>
      <c r="F96" s="267"/>
      <c r="G96" s="270" t="s">
        <v>80</v>
      </c>
      <c r="H96" s="268">
        <v>8</v>
      </c>
      <c r="I96" s="260">
        <v>28.05</v>
      </c>
      <c r="J96" s="261">
        <f t="shared" si="11"/>
        <v>224.4</v>
      </c>
      <c r="K96" s="261">
        <f t="shared" si="12"/>
        <v>274.03728000000001</v>
      </c>
      <c r="L96" s="91">
        <f t="shared" si="10"/>
        <v>1.5033294484597418E-4</v>
      </c>
      <c r="M96" s="262"/>
      <c r="N96" s="262"/>
    </row>
    <row r="97" spans="1:14" s="29" customFormat="1" ht="15.5" outlineLevel="2" x14ac:dyDescent="0.35">
      <c r="A97" s="252" t="s">
        <v>322</v>
      </c>
      <c r="B97" s="253" t="s">
        <v>62</v>
      </c>
      <c r="C97" s="264" t="s">
        <v>191</v>
      </c>
      <c r="D97" s="265" t="s">
        <v>145</v>
      </c>
      <c r="E97" s="266"/>
      <c r="F97" s="267"/>
      <c r="G97" s="270" t="s">
        <v>81</v>
      </c>
      <c r="H97" s="268">
        <v>33</v>
      </c>
      <c r="I97" s="260">
        <v>80.389517400000003</v>
      </c>
      <c r="J97" s="261">
        <f t="shared" si="11"/>
        <v>2652.8540742</v>
      </c>
      <c r="K97" s="261">
        <f t="shared" si="12"/>
        <v>3239.6653954130402</v>
      </c>
      <c r="L97" s="91">
        <f t="shared" si="10"/>
        <v>1.7772342478659824E-3</v>
      </c>
      <c r="M97" s="262"/>
      <c r="N97" s="262"/>
    </row>
    <row r="98" spans="1:14" s="29" customFormat="1" ht="15.5" outlineLevel="2" x14ac:dyDescent="0.35">
      <c r="A98" s="252" t="s">
        <v>323</v>
      </c>
      <c r="B98" s="253" t="s">
        <v>62</v>
      </c>
      <c r="C98" s="264" t="s">
        <v>194</v>
      </c>
      <c r="D98" s="265" t="s">
        <v>149</v>
      </c>
      <c r="E98" s="266"/>
      <c r="F98" s="267"/>
      <c r="G98" s="270" t="s">
        <v>205</v>
      </c>
      <c r="H98" s="268">
        <v>54</v>
      </c>
      <c r="I98" s="260">
        <v>42.103517400000001</v>
      </c>
      <c r="J98" s="261">
        <f t="shared" si="11"/>
        <v>2273.5899396</v>
      </c>
      <c r="K98" s="261">
        <f t="shared" si="12"/>
        <v>2776.5080342395199</v>
      </c>
      <c r="L98" s="91">
        <f t="shared" si="10"/>
        <v>1.5231527227818561E-3</v>
      </c>
      <c r="M98" s="262"/>
      <c r="N98" s="262"/>
    </row>
    <row r="99" spans="1:14" s="29" customFormat="1" ht="15.5" outlineLevel="2" x14ac:dyDescent="0.35">
      <c r="A99" s="252" t="s">
        <v>324</v>
      </c>
      <c r="B99" s="253" t="s">
        <v>62</v>
      </c>
      <c r="C99" s="264" t="s">
        <v>164</v>
      </c>
      <c r="D99" s="265" t="s">
        <v>93</v>
      </c>
      <c r="E99" s="266"/>
      <c r="F99" s="267"/>
      <c r="G99" s="270" t="s">
        <v>80</v>
      </c>
      <c r="H99" s="268">
        <v>1</v>
      </c>
      <c r="I99" s="260">
        <v>2610.1543594999998</v>
      </c>
      <c r="J99" s="261">
        <f t="shared" si="11"/>
        <v>2610.1543594999998</v>
      </c>
      <c r="K99" s="261">
        <f t="shared" si="12"/>
        <v>3187.5205038213999</v>
      </c>
      <c r="L99" s="91">
        <f t="shared" si="10"/>
        <v>1.7486283037709113E-3</v>
      </c>
      <c r="M99" s="262"/>
      <c r="N99" s="262"/>
    </row>
    <row r="100" spans="1:14" s="29" customFormat="1" ht="15.5" outlineLevel="2" x14ac:dyDescent="0.35">
      <c r="A100" s="252" t="s">
        <v>325</v>
      </c>
      <c r="B100" s="253" t="s">
        <v>62</v>
      </c>
      <c r="C100" s="264" t="s">
        <v>195</v>
      </c>
      <c r="D100" s="265" t="s">
        <v>150</v>
      </c>
      <c r="E100" s="266"/>
      <c r="F100" s="267"/>
      <c r="G100" s="270" t="s">
        <v>80</v>
      </c>
      <c r="H100" s="268">
        <v>1</v>
      </c>
      <c r="I100" s="260">
        <v>46893.421408000002</v>
      </c>
      <c r="J100" s="261">
        <f t="shared" si="11"/>
        <v>46893.421408000002</v>
      </c>
      <c r="K100" s="261">
        <f t="shared" si="12"/>
        <v>57266.246223449605</v>
      </c>
      <c r="L100" s="91">
        <f t="shared" si="10"/>
        <v>3.1415446230694692E-2</v>
      </c>
      <c r="M100" s="262"/>
      <c r="N100" s="262"/>
    </row>
    <row r="101" spans="1:14" s="29" customFormat="1" ht="15.5" outlineLevel="2" x14ac:dyDescent="0.35">
      <c r="A101" s="252" t="s">
        <v>326</v>
      </c>
      <c r="B101" s="253" t="s">
        <v>62</v>
      </c>
      <c r="C101" s="264" t="s">
        <v>196</v>
      </c>
      <c r="D101" s="265" t="s">
        <v>151</v>
      </c>
      <c r="E101" s="266"/>
      <c r="F101" s="267"/>
      <c r="G101" s="270" t="s">
        <v>80</v>
      </c>
      <c r="H101" s="268">
        <v>8</v>
      </c>
      <c r="I101" s="260">
        <v>5594.6787319999994</v>
      </c>
      <c r="J101" s="261">
        <f t="shared" si="11"/>
        <v>44757.429855999995</v>
      </c>
      <c r="K101" s="261">
        <f t="shared" si="12"/>
        <v>54657.7733401472</v>
      </c>
      <c r="L101" s="91">
        <f t="shared" si="10"/>
        <v>2.9984475196032111E-2</v>
      </c>
      <c r="M101" s="262"/>
      <c r="N101" s="262"/>
    </row>
    <row r="102" spans="1:14" s="29" customFormat="1" ht="15.5" outlineLevel="2" x14ac:dyDescent="0.35">
      <c r="A102" s="252" t="s">
        <v>327</v>
      </c>
      <c r="B102" s="253" t="s">
        <v>62</v>
      </c>
      <c r="C102" s="264" t="s">
        <v>197</v>
      </c>
      <c r="D102" s="265" t="s">
        <v>152</v>
      </c>
      <c r="E102" s="266"/>
      <c r="F102" s="267"/>
      <c r="G102" s="270" t="s">
        <v>81</v>
      </c>
      <c r="H102" s="268">
        <v>86</v>
      </c>
      <c r="I102" s="260">
        <v>79.471765879999992</v>
      </c>
      <c r="J102" s="261">
        <f t="shared" si="11"/>
        <v>6834.5718656799991</v>
      </c>
      <c r="K102" s="261">
        <f t="shared" si="12"/>
        <v>8346.3791623684156</v>
      </c>
      <c r="L102" s="91">
        <f t="shared" si="10"/>
        <v>4.5787046137661233E-3</v>
      </c>
      <c r="M102" s="262"/>
      <c r="N102" s="262"/>
    </row>
    <row r="103" spans="1:14" s="29" customFormat="1" ht="15.5" outlineLevel="2" x14ac:dyDescent="0.35">
      <c r="A103" s="252" t="s">
        <v>328</v>
      </c>
      <c r="B103" s="253" t="s">
        <v>62</v>
      </c>
      <c r="C103" s="264" t="s">
        <v>198</v>
      </c>
      <c r="D103" s="265" t="s">
        <v>153</v>
      </c>
      <c r="E103" s="266"/>
      <c r="F103" s="267"/>
      <c r="G103" s="270" t="s">
        <v>81</v>
      </c>
      <c r="H103" s="268">
        <v>20</v>
      </c>
      <c r="I103" s="260">
        <v>102.06776588</v>
      </c>
      <c r="J103" s="261">
        <f t="shared" si="11"/>
        <v>2041.3553176</v>
      </c>
      <c r="K103" s="261">
        <f t="shared" si="12"/>
        <v>2492.90311385312</v>
      </c>
      <c r="L103" s="91">
        <f t="shared" si="10"/>
        <v>1.3675711068261893E-3</v>
      </c>
      <c r="M103" s="262"/>
      <c r="N103" s="262"/>
    </row>
    <row r="104" spans="1:14" s="29" customFormat="1" ht="15.5" outlineLevel="2" x14ac:dyDescent="0.35">
      <c r="A104" s="252" t="s">
        <v>329</v>
      </c>
      <c r="B104" s="253" t="s">
        <v>62</v>
      </c>
      <c r="C104" s="264" t="s">
        <v>199</v>
      </c>
      <c r="D104" s="265" t="s">
        <v>154</v>
      </c>
      <c r="E104" s="266"/>
      <c r="F104" s="267"/>
      <c r="G104" s="270" t="s">
        <v>81</v>
      </c>
      <c r="H104" s="268">
        <v>40</v>
      </c>
      <c r="I104" s="260">
        <v>138.97176587999999</v>
      </c>
      <c r="J104" s="261">
        <f t="shared" si="11"/>
        <v>5558.8706351999999</v>
      </c>
      <c r="K104" s="261">
        <f t="shared" si="12"/>
        <v>6788.49281970624</v>
      </c>
      <c r="L104" s="91">
        <f t="shared" si="10"/>
        <v>3.7240703770384446E-3</v>
      </c>
      <c r="M104" s="262"/>
      <c r="N104" s="262"/>
    </row>
    <row r="105" spans="1:14" s="29" customFormat="1" ht="184" customHeight="1" outlineLevel="2" x14ac:dyDescent="0.35">
      <c r="A105" s="252" t="s">
        <v>330</v>
      </c>
      <c r="B105" s="253" t="s">
        <v>26</v>
      </c>
      <c r="C105" s="269">
        <v>9007060</v>
      </c>
      <c r="D105" s="265" t="s">
        <v>155</v>
      </c>
      <c r="E105" s="266"/>
      <c r="F105" s="267"/>
      <c r="G105" s="270" t="s">
        <v>205</v>
      </c>
      <c r="H105" s="268">
        <v>2</v>
      </c>
      <c r="I105" s="260">
        <v>162.29</v>
      </c>
      <c r="J105" s="261">
        <f t="shared" si="11"/>
        <v>324.58</v>
      </c>
      <c r="K105" s="261">
        <f t="shared" si="12"/>
        <v>396.37709599999999</v>
      </c>
      <c r="L105" s="91">
        <f t="shared" si="10"/>
        <v>2.174468236992259E-4</v>
      </c>
      <c r="M105" s="262"/>
      <c r="N105" s="262"/>
    </row>
    <row r="106" spans="1:14" s="29" customFormat="1" ht="15.5" outlineLevel="2" x14ac:dyDescent="0.35">
      <c r="A106" s="252" t="s">
        <v>331</v>
      </c>
      <c r="B106" s="253" t="s">
        <v>28</v>
      </c>
      <c r="C106" s="263">
        <v>98299</v>
      </c>
      <c r="D106" s="265" t="s">
        <v>156</v>
      </c>
      <c r="E106" s="266"/>
      <c r="F106" s="267"/>
      <c r="G106" s="270" t="s">
        <v>81</v>
      </c>
      <c r="H106" s="268">
        <v>18</v>
      </c>
      <c r="I106" s="260">
        <v>24.64</v>
      </c>
      <c r="J106" s="261">
        <f t="shared" si="11"/>
        <v>443.52</v>
      </c>
      <c r="K106" s="261">
        <f t="shared" si="12"/>
        <v>541.62662399999999</v>
      </c>
      <c r="L106" s="91">
        <f t="shared" si="10"/>
        <v>2.971286439308666E-4</v>
      </c>
      <c r="M106" s="262"/>
      <c r="N106" s="262"/>
    </row>
    <row r="107" spans="1:14" s="29" customFormat="1" ht="15.5" outlineLevel="2" x14ac:dyDescent="0.35">
      <c r="A107" s="252" t="s">
        <v>332</v>
      </c>
      <c r="B107" s="253" t="s">
        <v>26</v>
      </c>
      <c r="C107" s="269">
        <v>9090031</v>
      </c>
      <c r="D107" s="265" t="s">
        <v>157</v>
      </c>
      <c r="E107" s="266"/>
      <c r="F107" s="267"/>
      <c r="G107" s="270" t="s">
        <v>80</v>
      </c>
      <c r="H107" s="268">
        <v>2</v>
      </c>
      <c r="I107" s="260">
        <v>16.489999999999998</v>
      </c>
      <c r="J107" s="261">
        <f t="shared" si="11"/>
        <v>32.979999999999997</v>
      </c>
      <c r="K107" s="261">
        <f t="shared" si="12"/>
        <v>40.275175999999995</v>
      </c>
      <c r="L107" s="91">
        <f t="shared" si="10"/>
        <v>2.2094387348574987E-5</v>
      </c>
      <c r="M107" s="262"/>
      <c r="N107" s="262"/>
    </row>
    <row r="108" spans="1:14" s="29" customFormat="1" ht="15.5" outlineLevel="2" x14ac:dyDescent="0.35">
      <c r="A108" s="252" t="s">
        <v>333</v>
      </c>
      <c r="B108" s="253" t="s">
        <v>65</v>
      </c>
      <c r="C108" s="271">
        <v>600031286</v>
      </c>
      <c r="D108" s="265" t="s">
        <v>158</v>
      </c>
      <c r="E108" s="266"/>
      <c r="F108" s="267"/>
      <c r="G108" s="270" t="s">
        <v>80</v>
      </c>
      <c r="H108" s="268">
        <v>2</v>
      </c>
      <c r="I108" s="260">
        <v>55.824968418282772</v>
      </c>
      <c r="J108" s="261">
        <f t="shared" si="11"/>
        <v>111.64993683656554</v>
      </c>
      <c r="K108" s="261">
        <f t="shared" si="12"/>
        <v>136.34690286481384</v>
      </c>
      <c r="L108" s="91">
        <f t="shared" si="10"/>
        <v>7.4797967007610998E-5</v>
      </c>
      <c r="M108" s="262"/>
      <c r="N108" s="262"/>
    </row>
    <row r="109" spans="1:14" s="29" customFormat="1" ht="15.5" outlineLevel="2" x14ac:dyDescent="0.35">
      <c r="A109" s="252" t="s">
        <v>334</v>
      </c>
      <c r="B109" s="253" t="s">
        <v>62</v>
      </c>
      <c r="C109" s="264" t="s">
        <v>200</v>
      </c>
      <c r="D109" s="265" t="s">
        <v>159</v>
      </c>
      <c r="E109" s="266"/>
      <c r="F109" s="267"/>
      <c r="G109" s="258" t="s">
        <v>85</v>
      </c>
      <c r="H109" s="268">
        <v>45.2</v>
      </c>
      <c r="I109" s="260">
        <v>22.077219499999998</v>
      </c>
      <c r="J109" s="261">
        <f t="shared" si="11"/>
        <v>997.89032139999995</v>
      </c>
      <c r="K109" s="261">
        <f t="shared" si="12"/>
        <v>1218.6236604936801</v>
      </c>
      <c r="L109" s="91">
        <f t="shared" si="10"/>
        <v>6.6851956617360801E-4</v>
      </c>
      <c r="M109" s="262"/>
      <c r="N109" s="262"/>
    </row>
    <row r="110" spans="1:14" s="29" customFormat="1" ht="15.5" x14ac:dyDescent="0.35">
      <c r="A110" s="129"/>
      <c r="B110" s="122"/>
      <c r="C110" s="130"/>
      <c r="D110" s="142" t="s">
        <v>255</v>
      </c>
      <c r="E110" s="143"/>
      <c r="F110" s="131"/>
      <c r="G110" s="132"/>
      <c r="H110" s="133"/>
      <c r="I110" s="126"/>
      <c r="J110" s="127">
        <f>SUBTOTAL(9,J111:J183)</f>
        <v>723619.49984253501</v>
      </c>
      <c r="K110" s="127">
        <f t="shared" ref="K110:L110" si="13">SUBTOTAL(9,K111:K183)</f>
        <v>883684.13320770382</v>
      </c>
      <c r="L110" s="128">
        <f t="shared" si="13"/>
        <v>0.48477651675267042</v>
      </c>
      <c r="M110" s="144"/>
      <c r="N110" s="144"/>
    </row>
    <row r="111" spans="1:14" s="29" customFormat="1" ht="15.5" outlineLevel="1" x14ac:dyDescent="0.35">
      <c r="A111" s="134">
        <v>8</v>
      </c>
      <c r="B111" s="116"/>
      <c r="C111" s="135"/>
      <c r="D111" s="139" t="s">
        <v>88</v>
      </c>
      <c r="E111" s="140"/>
      <c r="F111" s="136"/>
      <c r="G111" s="137"/>
      <c r="H111" s="138"/>
      <c r="I111" s="95"/>
      <c r="J111" s="77">
        <f>SUBTOTAL(9,J112:J114)</f>
        <v>8614.0503049500003</v>
      </c>
      <c r="K111" s="77">
        <f t="shared" ref="K111:L111" si="14">SUBTOTAL(9,K112:K114)</f>
        <v>10519.478232404941</v>
      </c>
      <c r="L111" s="90">
        <f t="shared" si="14"/>
        <v>5.7708357816153976E-3</v>
      </c>
      <c r="M111" s="141"/>
      <c r="N111" s="141"/>
    </row>
    <row r="112" spans="1:14" s="29" customFormat="1" ht="15.5" outlineLevel="2" x14ac:dyDescent="0.35">
      <c r="A112" s="252" t="s">
        <v>335</v>
      </c>
      <c r="B112" s="253" t="s">
        <v>62</v>
      </c>
      <c r="C112" s="264" t="s">
        <v>162</v>
      </c>
      <c r="D112" s="265" t="s">
        <v>91</v>
      </c>
      <c r="E112" s="266"/>
      <c r="F112" s="267"/>
      <c r="G112" s="258" t="s">
        <v>85</v>
      </c>
      <c r="H112" s="268">
        <v>1.5</v>
      </c>
      <c r="I112" s="260">
        <v>453.78232250000002</v>
      </c>
      <c r="J112" s="261">
        <f t="shared" si="11"/>
        <v>680.67348375000006</v>
      </c>
      <c r="K112" s="261">
        <f t="shared" si="12"/>
        <v>831.23845835550014</v>
      </c>
      <c r="L112" s="91">
        <f>K112/$K$237</f>
        <v>4.5600556724913487E-4</v>
      </c>
      <c r="M112" s="262"/>
      <c r="N112" s="262"/>
    </row>
    <row r="113" spans="1:14" s="29" customFormat="1" ht="15.5" outlineLevel="2" x14ac:dyDescent="0.35">
      <c r="A113" s="252" t="s">
        <v>336</v>
      </c>
      <c r="B113" s="253" t="s">
        <v>62</v>
      </c>
      <c r="C113" s="264" t="s">
        <v>163</v>
      </c>
      <c r="D113" s="265" t="s">
        <v>92</v>
      </c>
      <c r="E113" s="266"/>
      <c r="F113" s="267"/>
      <c r="G113" s="270" t="s">
        <v>80</v>
      </c>
      <c r="H113" s="268">
        <v>2</v>
      </c>
      <c r="I113" s="260">
        <v>1356.5340510999999</v>
      </c>
      <c r="J113" s="261">
        <f t="shared" si="11"/>
        <v>2713.0681021999999</v>
      </c>
      <c r="K113" s="261">
        <f t="shared" si="12"/>
        <v>3313.1987664066401</v>
      </c>
      <c r="L113" s="91">
        <f>K113/$K$237</f>
        <v>1.8175736068244404E-3</v>
      </c>
      <c r="M113" s="262"/>
      <c r="N113" s="262"/>
    </row>
    <row r="114" spans="1:14" s="29" customFormat="1" ht="15.5" outlineLevel="2" x14ac:dyDescent="0.35">
      <c r="A114" s="252" t="s">
        <v>337</v>
      </c>
      <c r="B114" s="253" t="s">
        <v>62</v>
      </c>
      <c r="C114" s="264" t="s">
        <v>164</v>
      </c>
      <c r="D114" s="265" t="s">
        <v>93</v>
      </c>
      <c r="E114" s="266"/>
      <c r="F114" s="267"/>
      <c r="G114" s="270" t="s">
        <v>80</v>
      </c>
      <c r="H114" s="268">
        <v>2</v>
      </c>
      <c r="I114" s="260">
        <v>2610.1543594999998</v>
      </c>
      <c r="J114" s="261">
        <f t="shared" si="11"/>
        <v>5220.3087189999997</v>
      </c>
      <c r="K114" s="261">
        <f t="shared" si="12"/>
        <v>6375.0410076427997</v>
      </c>
      <c r="L114" s="91">
        <f>K114/$K$237</f>
        <v>3.4972566075418226E-3</v>
      </c>
      <c r="M114" s="262"/>
      <c r="N114" s="262"/>
    </row>
    <row r="115" spans="1:14" s="29" customFormat="1" ht="15.5" outlineLevel="2" x14ac:dyDescent="0.35">
      <c r="A115" s="134">
        <v>9</v>
      </c>
      <c r="B115" s="116"/>
      <c r="C115" s="135"/>
      <c r="D115" s="139" t="s">
        <v>94</v>
      </c>
      <c r="E115" s="140"/>
      <c r="F115" s="136"/>
      <c r="G115" s="137"/>
      <c r="H115" s="138"/>
      <c r="I115" s="95"/>
      <c r="J115" s="77">
        <f>SUBTOTAL(9,J116:J126)</f>
        <v>6258.0348248699993</v>
      </c>
      <c r="K115" s="77">
        <f t="shared" ref="K115:L115" si="15">SUBTOTAL(9,K116:K126)</f>
        <v>7642.3121281312433</v>
      </c>
      <c r="L115" s="90">
        <f t="shared" si="15"/>
        <v>4.1924634766994972E-3</v>
      </c>
      <c r="M115" s="141"/>
      <c r="N115" s="141"/>
    </row>
    <row r="116" spans="1:14" s="29" customFormat="1" ht="15.5" outlineLevel="2" x14ac:dyDescent="0.35">
      <c r="A116" s="252" t="s">
        <v>338</v>
      </c>
      <c r="B116" s="253" t="s">
        <v>62</v>
      </c>
      <c r="C116" s="264" t="s">
        <v>165</v>
      </c>
      <c r="D116" s="265" t="s">
        <v>95</v>
      </c>
      <c r="E116" s="266"/>
      <c r="F116" s="267"/>
      <c r="G116" s="258" t="s">
        <v>86</v>
      </c>
      <c r="H116" s="268">
        <f>7.8*0.2</f>
        <v>1.56</v>
      </c>
      <c r="I116" s="260">
        <v>126.15553999999999</v>
      </c>
      <c r="J116" s="261">
        <f t="shared" si="11"/>
        <v>196.8026424</v>
      </c>
      <c r="K116" s="261">
        <f t="shared" si="12"/>
        <v>240.33538689888002</v>
      </c>
      <c r="L116" s="91">
        <f t="shared" ref="L116:L126" si="16">K116/$K$237</f>
        <v>1.3184456678013004E-4</v>
      </c>
      <c r="M116" s="262"/>
      <c r="N116" s="262"/>
    </row>
    <row r="117" spans="1:14" s="29" customFormat="1" ht="15.5" outlineLevel="2" x14ac:dyDescent="0.35">
      <c r="A117" s="252" t="s">
        <v>339</v>
      </c>
      <c r="B117" s="253" t="s">
        <v>62</v>
      </c>
      <c r="C117" s="264" t="s">
        <v>166</v>
      </c>
      <c r="D117" s="265" t="s">
        <v>96</v>
      </c>
      <c r="E117" s="266"/>
      <c r="F117" s="267"/>
      <c r="G117" s="270" t="s">
        <v>86</v>
      </c>
      <c r="H117" s="268">
        <v>1.4</v>
      </c>
      <c r="I117" s="260">
        <v>622.81331</v>
      </c>
      <c r="J117" s="261">
        <f t="shared" si="11"/>
        <v>871.93863399999998</v>
      </c>
      <c r="K117" s="261">
        <f t="shared" si="12"/>
        <v>1064.8114598408001</v>
      </c>
      <c r="L117" s="91">
        <f t="shared" si="16"/>
        <v>5.8414038580301283E-4</v>
      </c>
      <c r="M117" s="262"/>
      <c r="N117" s="262"/>
    </row>
    <row r="118" spans="1:14" s="29" customFormat="1" ht="15.5" outlineLevel="2" x14ac:dyDescent="0.35">
      <c r="A118" s="252" t="s">
        <v>340</v>
      </c>
      <c r="B118" s="253" t="s">
        <v>62</v>
      </c>
      <c r="C118" s="264" t="s">
        <v>167</v>
      </c>
      <c r="D118" s="265" t="s">
        <v>97</v>
      </c>
      <c r="E118" s="266"/>
      <c r="F118" s="267"/>
      <c r="G118" s="258" t="s">
        <v>85</v>
      </c>
      <c r="H118" s="268">
        <v>61.12</v>
      </c>
      <c r="I118" s="260">
        <v>18.923330999999997</v>
      </c>
      <c r="J118" s="261">
        <f t="shared" si="11"/>
        <v>1156.5939907199997</v>
      </c>
      <c r="K118" s="261">
        <f t="shared" si="12"/>
        <v>1412.4325814672638</v>
      </c>
      <c r="L118" s="91">
        <f t="shared" si="16"/>
        <v>7.7484037707707177E-4</v>
      </c>
      <c r="M118" s="262"/>
      <c r="N118" s="262"/>
    </row>
    <row r="119" spans="1:14" s="29" customFormat="1" ht="15.5" outlineLevel="2" x14ac:dyDescent="0.35">
      <c r="A119" s="252" t="s">
        <v>341</v>
      </c>
      <c r="B119" s="253" t="s">
        <v>62</v>
      </c>
      <c r="C119" s="264" t="s">
        <v>168</v>
      </c>
      <c r="D119" s="265" t="s">
        <v>98</v>
      </c>
      <c r="E119" s="266"/>
      <c r="F119" s="267"/>
      <c r="G119" s="258" t="s">
        <v>85</v>
      </c>
      <c r="H119" s="268">
        <v>176.2</v>
      </c>
      <c r="I119" s="260">
        <v>9.1562345999999994</v>
      </c>
      <c r="J119" s="261">
        <f t="shared" si="11"/>
        <v>1613.3285365199997</v>
      </c>
      <c r="K119" s="261">
        <f t="shared" si="12"/>
        <v>1970.1968087982239</v>
      </c>
      <c r="L119" s="91">
        <f t="shared" si="16"/>
        <v>1.0808218801207547E-3</v>
      </c>
      <c r="M119" s="262"/>
      <c r="N119" s="262"/>
    </row>
    <row r="120" spans="1:14" s="29" customFormat="1" ht="15.5" outlineLevel="2" x14ac:dyDescent="0.35">
      <c r="A120" s="252" t="s">
        <v>342</v>
      </c>
      <c r="B120" s="253" t="s">
        <v>62</v>
      </c>
      <c r="C120" s="264" t="s">
        <v>169</v>
      </c>
      <c r="D120" s="265" t="s">
        <v>99</v>
      </c>
      <c r="E120" s="266"/>
      <c r="F120" s="267"/>
      <c r="G120" s="270" t="s">
        <v>80</v>
      </c>
      <c r="H120" s="268">
        <v>7</v>
      </c>
      <c r="I120" s="260">
        <v>29.498023199999999</v>
      </c>
      <c r="J120" s="261">
        <f t="shared" si="11"/>
        <v>206.48616239999998</v>
      </c>
      <c r="K120" s="261">
        <f t="shared" si="12"/>
        <v>252.16090152287998</v>
      </c>
      <c r="L120" s="91">
        <f t="shared" si="16"/>
        <v>1.3833187550595392E-4</v>
      </c>
      <c r="M120" s="262"/>
      <c r="N120" s="262"/>
    </row>
    <row r="121" spans="1:14" s="29" customFormat="1" ht="15.5" outlineLevel="2" x14ac:dyDescent="0.35">
      <c r="A121" s="252" t="s">
        <v>343</v>
      </c>
      <c r="B121" s="253" t="s">
        <v>62</v>
      </c>
      <c r="C121" s="264" t="s">
        <v>82</v>
      </c>
      <c r="D121" s="265" t="s">
        <v>100</v>
      </c>
      <c r="E121" s="266"/>
      <c r="F121" s="267"/>
      <c r="G121" s="270" t="s">
        <v>86</v>
      </c>
      <c r="H121" s="268">
        <v>5</v>
      </c>
      <c r="I121" s="260">
        <v>117.443331</v>
      </c>
      <c r="J121" s="261">
        <f t="shared" si="11"/>
        <v>587.21665499999995</v>
      </c>
      <c r="K121" s="261">
        <f t="shared" si="12"/>
        <v>717.10897908599998</v>
      </c>
      <c r="L121" s="91">
        <f t="shared" si="16"/>
        <v>3.9339576207108928E-4</v>
      </c>
      <c r="M121" s="262"/>
      <c r="N121" s="262"/>
    </row>
    <row r="122" spans="1:14" s="29" customFormat="1" ht="15.5" outlineLevel="2" x14ac:dyDescent="0.35">
      <c r="A122" s="252" t="s">
        <v>344</v>
      </c>
      <c r="B122" s="253" t="s">
        <v>62</v>
      </c>
      <c r="C122" s="264" t="s">
        <v>170</v>
      </c>
      <c r="D122" s="265" t="s">
        <v>101</v>
      </c>
      <c r="E122" s="266"/>
      <c r="F122" s="267"/>
      <c r="G122" s="270" t="s">
        <v>80</v>
      </c>
      <c r="H122" s="268">
        <v>3</v>
      </c>
      <c r="I122" s="260">
        <v>39.2546125</v>
      </c>
      <c r="J122" s="261">
        <f t="shared" si="11"/>
        <v>117.76383749999999</v>
      </c>
      <c r="K122" s="261">
        <f t="shared" si="12"/>
        <v>143.813198355</v>
      </c>
      <c r="L122" s="91">
        <f t="shared" si="16"/>
        <v>7.8893870266211069E-5</v>
      </c>
      <c r="M122" s="262"/>
      <c r="N122" s="262"/>
    </row>
    <row r="123" spans="1:14" s="29" customFormat="1" ht="15.5" outlineLevel="2" x14ac:dyDescent="0.35">
      <c r="A123" s="252" t="s">
        <v>345</v>
      </c>
      <c r="B123" s="253" t="s">
        <v>62</v>
      </c>
      <c r="C123" s="264" t="s">
        <v>171</v>
      </c>
      <c r="D123" s="265" t="s">
        <v>102</v>
      </c>
      <c r="E123" s="266"/>
      <c r="F123" s="267"/>
      <c r="G123" s="270" t="s">
        <v>80</v>
      </c>
      <c r="H123" s="268">
        <v>1</v>
      </c>
      <c r="I123" s="260">
        <v>33.883769000000001</v>
      </c>
      <c r="J123" s="261">
        <f t="shared" si="11"/>
        <v>33.883769000000001</v>
      </c>
      <c r="K123" s="261">
        <f t="shared" si="12"/>
        <v>41.378858702800002</v>
      </c>
      <c r="L123" s="91">
        <f t="shared" si="16"/>
        <v>2.2699851944076335E-5</v>
      </c>
      <c r="M123" s="262"/>
      <c r="N123" s="262"/>
    </row>
    <row r="124" spans="1:14" s="29" customFormat="1" ht="15.5" outlineLevel="2" x14ac:dyDescent="0.35">
      <c r="A124" s="252" t="s">
        <v>346</v>
      </c>
      <c r="B124" s="253" t="s">
        <v>62</v>
      </c>
      <c r="C124" s="264" t="s">
        <v>172</v>
      </c>
      <c r="D124" s="265" t="s">
        <v>103</v>
      </c>
      <c r="E124" s="266"/>
      <c r="F124" s="267"/>
      <c r="G124" s="270" t="s">
        <v>81</v>
      </c>
      <c r="H124" s="268">
        <v>5</v>
      </c>
      <c r="I124" s="260">
        <v>20.435261400000002</v>
      </c>
      <c r="J124" s="261">
        <f t="shared" si="11"/>
        <v>102.17630700000001</v>
      </c>
      <c r="K124" s="261">
        <f t="shared" si="12"/>
        <v>124.77770610840001</v>
      </c>
      <c r="L124" s="91">
        <f t="shared" si="16"/>
        <v>6.8451270609609291E-5</v>
      </c>
      <c r="M124" s="262"/>
      <c r="N124" s="262"/>
    </row>
    <row r="125" spans="1:14" s="29" customFormat="1" ht="15.5" outlineLevel="2" x14ac:dyDescent="0.35">
      <c r="A125" s="252" t="s">
        <v>347</v>
      </c>
      <c r="B125" s="253" t="s">
        <v>62</v>
      </c>
      <c r="C125" s="264" t="s">
        <v>173</v>
      </c>
      <c r="D125" s="265" t="s">
        <v>104</v>
      </c>
      <c r="E125" s="266"/>
      <c r="F125" s="267"/>
      <c r="G125" s="258" t="s">
        <v>85</v>
      </c>
      <c r="H125" s="268">
        <v>29.6</v>
      </c>
      <c r="I125" s="260">
        <v>10.40783205</v>
      </c>
      <c r="J125" s="261">
        <f t="shared" ref="J125:J182" si="17">I125*H125</f>
        <v>308.07182868000001</v>
      </c>
      <c r="K125" s="261">
        <f t="shared" ref="K125:K182" si="18">J125*(1+$K$12)</f>
        <v>376.21731718401605</v>
      </c>
      <c r="L125" s="91">
        <f t="shared" si="16"/>
        <v>2.0638745645966511E-4</v>
      </c>
      <c r="M125" s="262"/>
      <c r="N125" s="262"/>
    </row>
    <row r="126" spans="1:14" s="29" customFormat="1" ht="15.5" outlineLevel="2" x14ac:dyDescent="0.35">
      <c r="A126" s="252" t="s">
        <v>348</v>
      </c>
      <c r="B126" s="253" t="s">
        <v>62</v>
      </c>
      <c r="C126" s="264" t="s">
        <v>174</v>
      </c>
      <c r="D126" s="265" t="s">
        <v>105</v>
      </c>
      <c r="E126" s="266"/>
      <c r="F126" s="267"/>
      <c r="G126" s="270" t="s">
        <v>81</v>
      </c>
      <c r="H126" s="268">
        <v>57.7</v>
      </c>
      <c r="I126" s="260">
        <v>18.4362645</v>
      </c>
      <c r="J126" s="261">
        <f t="shared" si="17"/>
        <v>1063.77246165</v>
      </c>
      <c r="K126" s="261">
        <f t="shared" si="18"/>
        <v>1299.0789301669799</v>
      </c>
      <c r="L126" s="91">
        <f t="shared" si="16"/>
        <v>7.1265618006192337E-4</v>
      </c>
      <c r="M126" s="262"/>
      <c r="N126" s="262"/>
    </row>
    <row r="127" spans="1:14" s="29" customFormat="1" ht="15.5" outlineLevel="2" x14ac:dyDescent="0.35">
      <c r="A127" s="134">
        <v>10</v>
      </c>
      <c r="B127" s="116"/>
      <c r="C127" s="135"/>
      <c r="D127" s="139" t="s">
        <v>106</v>
      </c>
      <c r="E127" s="140"/>
      <c r="F127" s="136"/>
      <c r="G127" s="137"/>
      <c r="H127" s="138"/>
      <c r="I127" s="95"/>
      <c r="J127" s="77">
        <f>SUBTOTAL(9,J128:J183)</f>
        <v>708747.41471271496</v>
      </c>
      <c r="K127" s="77">
        <f t="shared" ref="K127:L127" si="19">SUBTOTAL(9,K128:K183)</f>
        <v>865522.34284716763</v>
      </c>
      <c r="L127" s="90">
        <f t="shared" si="19"/>
        <v>0.47481321749435551</v>
      </c>
      <c r="M127" s="141"/>
      <c r="N127" s="141"/>
    </row>
    <row r="128" spans="1:14" s="29" customFormat="1" ht="94" customHeight="1" outlineLevel="2" x14ac:dyDescent="0.35">
      <c r="A128" s="252" t="s">
        <v>349</v>
      </c>
      <c r="B128" s="253" t="s">
        <v>64</v>
      </c>
      <c r="C128" s="254">
        <v>500011973</v>
      </c>
      <c r="D128" s="265" t="s">
        <v>107</v>
      </c>
      <c r="E128" s="266"/>
      <c r="F128" s="267" t="s">
        <v>202</v>
      </c>
      <c r="G128" s="270" t="s">
        <v>80</v>
      </c>
      <c r="H128" s="268">
        <v>3</v>
      </c>
      <c r="I128" s="260">
        <v>6571.1648270410451</v>
      </c>
      <c r="J128" s="261">
        <f t="shared" si="17"/>
        <v>19713.494481123136</v>
      </c>
      <c r="K128" s="261">
        <f t="shared" si="18"/>
        <v>24074.119460347574</v>
      </c>
      <c r="L128" s="91">
        <f t="shared" ref="L128:L159" si="20">K128/$K$237</f>
        <v>1.3206718710125225E-2</v>
      </c>
      <c r="M128" s="262"/>
      <c r="N128" s="262"/>
    </row>
    <row r="129" spans="1:14" s="29" customFormat="1" ht="94" customHeight="1" outlineLevel="2" x14ac:dyDescent="0.35">
      <c r="A129" s="252" t="s">
        <v>350</v>
      </c>
      <c r="B129" s="253" t="s">
        <v>64</v>
      </c>
      <c r="C129" s="254">
        <v>500011973</v>
      </c>
      <c r="D129" s="265" t="s">
        <v>107</v>
      </c>
      <c r="E129" s="266"/>
      <c r="F129" s="267" t="s">
        <v>203</v>
      </c>
      <c r="G129" s="270" t="s">
        <v>80</v>
      </c>
      <c r="H129" s="268">
        <v>2</v>
      </c>
      <c r="I129" s="260">
        <v>6571.1648270410451</v>
      </c>
      <c r="J129" s="261">
        <f t="shared" si="17"/>
        <v>13142.32965408209</v>
      </c>
      <c r="K129" s="261">
        <f t="shared" si="18"/>
        <v>16049.412973565049</v>
      </c>
      <c r="L129" s="91">
        <f t="shared" si="20"/>
        <v>8.8044791400834835E-3</v>
      </c>
      <c r="M129" s="262"/>
      <c r="N129" s="262"/>
    </row>
    <row r="130" spans="1:14" s="29" customFormat="1" ht="392" customHeight="1" outlineLevel="2" x14ac:dyDescent="0.35">
      <c r="A130" s="252" t="s">
        <v>351</v>
      </c>
      <c r="B130" s="253" t="s">
        <v>64</v>
      </c>
      <c r="C130" s="254">
        <v>500009912</v>
      </c>
      <c r="D130" s="265" t="s">
        <v>245</v>
      </c>
      <c r="E130" s="266"/>
      <c r="F130" s="267"/>
      <c r="G130" s="258" t="s">
        <v>85</v>
      </c>
      <c r="H130" s="268">
        <v>75.2</v>
      </c>
      <c r="I130" s="260">
        <v>771.97446652747783</v>
      </c>
      <c r="J130" s="261">
        <f t="shared" si="17"/>
        <v>58052.479882866333</v>
      </c>
      <c r="K130" s="261">
        <f t="shared" si="18"/>
        <v>70893.688432956376</v>
      </c>
      <c r="L130" s="91">
        <f t="shared" si="20"/>
        <v>3.8891266739763682E-2</v>
      </c>
      <c r="M130" s="262"/>
      <c r="N130" s="262"/>
    </row>
    <row r="131" spans="1:14" s="29" customFormat="1" ht="197" customHeight="1" outlineLevel="2" x14ac:dyDescent="0.35">
      <c r="A131" s="252" t="s">
        <v>352</v>
      </c>
      <c r="B131" s="253" t="s">
        <v>65</v>
      </c>
      <c r="C131" s="271">
        <v>600031700</v>
      </c>
      <c r="D131" s="265" t="s">
        <v>108</v>
      </c>
      <c r="E131" s="266"/>
      <c r="F131" s="267"/>
      <c r="G131" s="258" t="s">
        <v>85</v>
      </c>
      <c r="H131" s="268">
        <v>44.55</v>
      </c>
      <c r="I131" s="260">
        <v>2137.5164930397755</v>
      </c>
      <c r="J131" s="261">
        <f t="shared" si="17"/>
        <v>95226.359764921988</v>
      </c>
      <c r="K131" s="261">
        <f t="shared" si="18"/>
        <v>116290.43054492274</v>
      </c>
      <c r="L131" s="91">
        <f t="shared" si="20"/>
        <v>6.3795272238961281E-2</v>
      </c>
      <c r="M131" s="262"/>
      <c r="N131" s="262"/>
    </row>
    <row r="132" spans="1:14" s="29" customFormat="1" ht="15.5" outlineLevel="2" x14ac:dyDescent="0.35">
      <c r="A132" s="252" t="s">
        <v>353</v>
      </c>
      <c r="B132" s="253" t="s">
        <v>65</v>
      </c>
      <c r="C132" s="271">
        <v>600031650</v>
      </c>
      <c r="D132" s="265" t="s">
        <v>109</v>
      </c>
      <c r="E132" s="266"/>
      <c r="F132" s="267" t="s">
        <v>204</v>
      </c>
      <c r="G132" s="270" t="s">
        <v>81</v>
      </c>
      <c r="H132" s="268">
        <v>219.5</v>
      </c>
      <c r="I132" s="260">
        <v>124.11865586699767</v>
      </c>
      <c r="J132" s="261">
        <f t="shared" si="17"/>
        <v>27244.044962805987</v>
      </c>
      <c r="K132" s="261">
        <f t="shared" si="18"/>
        <v>33270.427708578674</v>
      </c>
      <c r="L132" s="91">
        <f t="shared" si="20"/>
        <v>1.8251682302917793E-2</v>
      </c>
      <c r="M132" s="262"/>
      <c r="N132" s="262"/>
    </row>
    <row r="133" spans="1:14" s="29" customFormat="1" ht="15.5" outlineLevel="2" x14ac:dyDescent="0.35">
      <c r="A133" s="252" t="s">
        <v>354</v>
      </c>
      <c r="B133" s="253" t="s">
        <v>65</v>
      </c>
      <c r="C133" s="271">
        <v>600031810</v>
      </c>
      <c r="D133" s="265" t="s">
        <v>110</v>
      </c>
      <c r="E133" s="266"/>
      <c r="F133" s="267"/>
      <c r="G133" s="270" t="s">
        <v>80</v>
      </c>
      <c r="H133" s="268">
        <v>1</v>
      </c>
      <c r="I133" s="260">
        <v>46169.688685469911</v>
      </c>
      <c r="J133" s="261">
        <f t="shared" si="17"/>
        <v>46169.688685469911</v>
      </c>
      <c r="K133" s="261">
        <f t="shared" si="18"/>
        <v>56382.423822695862</v>
      </c>
      <c r="L133" s="91">
        <f t="shared" si="20"/>
        <v>3.0930593862337551E-2</v>
      </c>
      <c r="M133" s="262"/>
      <c r="N133" s="262"/>
    </row>
    <row r="134" spans="1:14" s="29" customFormat="1" ht="15.5" outlineLevel="2" x14ac:dyDescent="0.35">
      <c r="A134" s="252" t="s">
        <v>355</v>
      </c>
      <c r="B134" s="253" t="s">
        <v>64</v>
      </c>
      <c r="C134" s="254">
        <v>500011276</v>
      </c>
      <c r="D134" s="265" t="s">
        <v>111</v>
      </c>
      <c r="E134" s="266"/>
      <c r="F134" s="267"/>
      <c r="G134" s="258" t="s">
        <v>85</v>
      </c>
      <c r="H134" s="268">
        <v>61.12</v>
      </c>
      <c r="I134" s="260">
        <v>493.06679319387194</v>
      </c>
      <c r="J134" s="261">
        <f t="shared" si="17"/>
        <v>30136.242400009451</v>
      </c>
      <c r="K134" s="261">
        <f t="shared" si="18"/>
        <v>36802.379218891539</v>
      </c>
      <c r="L134" s="91">
        <f t="shared" si="20"/>
        <v>2.0189260546281323E-2</v>
      </c>
      <c r="M134" s="262"/>
      <c r="N134" s="262"/>
    </row>
    <row r="135" spans="1:14" s="29" customFormat="1" ht="128.5" customHeight="1" outlineLevel="2" x14ac:dyDescent="0.35">
      <c r="A135" s="252" t="s">
        <v>356</v>
      </c>
      <c r="B135" s="253" t="s">
        <v>65</v>
      </c>
      <c r="C135" s="271">
        <v>600031223</v>
      </c>
      <c r="D135" s="265" t="s">
        <v>112</v>
      </c>
      <c r="E135" s="266"/>
      <c r="F135" s="267"/>
      <c r="G135" s="270" t="s">
        <v>205</v>
      </c>
      <c r="H135" s="268">
        <v>1</v>
      </c>
      <c r="I135" s="260">
        <v>199500</v>
      </c>
      <c r="J135" s="261">
        <f t="shared" si="17"/>
        <v>199500</v>
      </c>
      <c r="K135" s="261">
        <f t="shared" si="18"/>
        <v>243629.40000000002</v>
      </c>
      <c r="L135" s="91">
        <f t="shared" si="20"/>
        <v>0.13365161540450912</v>
      </c>
      <c r="M135" s="262"/>
      <c r="N135" s="262"/>
    </row>
    <row r="136" spans="1:14" s="29" customFormat="1" ht="15.5" outlineLevel="2" x14ac:dyDescent="0.35">
      <c r="A136" s="252" t="s">
        <v>357</v>
      </c>
      <c r="B136" s="253" t="s">
        <v>62</v>
      </c>
      <c r="C136" s="264" t="s">
        <v>175</v>
      </c>
      <c r="D136" s="265" t="s">
        <v>113</v>
      </c>
      <c r="E136" s="266"/>
      <c r="F136" s="267"/>
      <c r="G136" s="258" t="s">
        <v>85</v>
      </c>
      <c r="H136" s="268">
        <v>9.5</v>
      </c>
      <c r="I136" s="260">
        <v>2708.47</v>
      </c>
      <c r="J136" s="261">
        <f t="shared" si="17"/>
        <v>25730.464999999997</v>
      </c>
      <c r="K136" s="261">
        <f t="shared" si="18"/>
        <v>31422.043857999997</v>
      </c>
      <c r="L136" s="91">
        <f t="shared" si="20"/>
        <v>1.7237685274983372E-2</v>
      </c>
      <c r="M136" s="262"/>
      <c r="N136" s="262"/>
    </row>
    <row r="137" spans="1:14" s="29" customFormat="1" ht="15.5" outlineLevel="2" x14ac:dyDescent="0.35">
      <c r="A137" s="252" t="s">
        <v>358</v>
      </c>
      <c r="B137" s="253" t="s">
        <v>62</v>
      </c>
      <c r="C137" s="264" t="s">
        <v>176</v>
      </c>
      <c r="D137" s="265" t="s">
        <v>114</v>
      </c>
      <c r="E137" s="266"/>
      <c r="F137" s="267"/>
      <c r="G137" s="258" t="s">
        <v>85</v>
      </c>
      <c r="H137" s="268">
        <v>9.5</v>
      </c>
      <c r="I137" s="260">
        <v>1068.8790826783998</v>
      </c>
      <c r="J137" s="261">
        <f t="shared" si="17"/>
        <v>10154.351285444798</v>
      </c>
      <c r="K137" s="261">
        <f t="shared" si="18"/>
        <v>12400.493789785189</v>
      </c>
      <c r="L137" s="91">
        <f t="shared" si="20"/>
        <v>6.8027340986694289E-3</v>
      </c>
      <c r="M137" s="262"/>
      <c r="N137" s="262"/>
    </row>
    <row r="138" spans="1:14" s="29" customFormat="1" ht="15.5" outlineLevel="2" x14ac:dyDescent="0.35">
      <c r="A138" s="252" t="s">
        <v>359</v>
      </c>
      <c r="B138" s="253" t="s">
        <v>62</v>
      </c>
      <c r="C138" s="264" t="s">
        <v>177</v>
      </c>
      <c r="D138" s="265" t="s">
        <v>115</v>
      </c>
      <c r="E138" s="266"/>
      <c r="F138" s="267"/>
      <c r="G138" s="270" t="s">
        <v>80</v>
      </c>
      <c r="H138" s="268">
        <v>1</v>
      </c>
      <c r="I138" s="260">
        <v>471.31752900000004</v>
      </c>
      <c r="J138" s="261">
        <f t="shared" si="17"/>
        <v>471.31752900000004</v>
      </c>
      <c r="K138" s="261">
        <f t="shared" si="18"/>
        <v>575.57296641480002</v>
      </c>
      <c r="L138" s="91">
        <f t="shared" si="20"/>
        <v>3.1575112340507058E-4</v>
      </c>
      <c r="M138" s="262"/>
      <c r="N138" s="262"/>
    </row>
    <row r="139" spans="1:14" s="29" customFormat="1" ht="15.5" outlineLevel="2" x14ac:dyDescent="0.35">
      <c r="A139" s="252" t="s">
        <v>360</v>
      </c>
      <c r="B139" s="253" t="s">
        <v>62</v>
      </c>
      <c r="C139" s="264" t="s">
        <v>178</v>
      </c>
      <c r="D139" s="265" t="s">
        <v>116</v>
      </c>
      <c r="E139" s="266"/>
      <c r="F139" s="267"/>
      <c r="G139" s="270" t="s">
        <v>81</v>
      </c>
      <c r="H139" s="268">
        <v>6</v>
      </c>
      <c r="I139" s="260">
        <v>42.180488999999994</v>
      </c>
      <c r="J139" s="261">
        <f t="shared" si="17"/>
        <v>253.08293399999997</v>
      </c>
      <c r="K139" s="261">
        <f t="shared" si="18"/>
        <v>309.06487900079998</v>
      </c>
      <c r="L139" s="91">
        <f t="shared" si="20"/>
        <v>1.6954858626773314E-4</v>
      </c>
      <c r="M139" s="262"/>
      <c r="N139" s="262"/>
    </row>
    <row r="140" spans="1:14" s="29" customFormat="1" ht="15.5" outlineLevel="2" x14ac:dyDescent="0.35">
      <c r="A140" s="252" t="s">
        <v>361</v>
      </c>
      <c r="B140" s="253" t="s">
        <v>62</v>
      </c>
      <c r="C140" s="264" t="s">
        <v>179</v>
      </c>
      <c r="D140" s="265" t="s">
        <v>117</v>
      </c>
      <c r="E140" s="266"/>
      <c r="F140" s="267"/>
      <c r="G140" s="270" t="s">
        <v>81</v>
      </c>
      <c r="H140" s="268">
        <v>6</v>
      </c>
      <c r="I140" s="260">
        <v>48.79526899999999</v>
      </c>
      <c r="J140" s="261">
        <f t="shared" si="17"/>
        <v>292.77161399999994</v>
      </c>
      <c r="K140" s="261">
        <f t="shared" si="18"/>
        <v>357.53269501679995</v>
      </c>
      <c r="L140" s="91">
        <f t="shared" si="20"/>
        <v>1.9613733912624256E-4</v>
      </c>
      <c r="M140" s="262"/>
      <c r="N140" s="262"/>
    </row>
    <row r="141" spans="1:14" s="29" customFormat="1" ht="15.5" outlineLevel="2" x14ac:dyDescent="0.35">
      <c r="A141" s="252" t="s">
        <v>362</v>
      </c>
      <c r="B141" s="253" t="s">
        <v>62</v>
      </c>
      <c r="C141" s="264" t="s">
        <v>180</v>
      </c>
      <c r="D141" s="265" t="s">
        <v>118</v>
      </c>
      <c r="E141" s="266"/>
      <c r="F141" s="267"/>
      <c r="G141" s="270" t="s">
        <v>80</v>
      </c>
      <c r="H141" s="268">
        <v>1</v>
      </c>
      <c r="I141" s="260">
        <v>39.019023199999999</v>
      </c>
      <c r="J141" s="261">
        <f t="shared" si="17"/>
        <v>39.019023199999999</v>
      </c>
      <c r="K141" s="261">
        <f t="shared" si="18"/>
        <v>47.650031131840002</v>
      </c>
      <c r="L141" s="91">
        <f t="shared" si="20"/>
        <v>2.6140127730255735E-5</v>
      </c>
      <c r="M141" s="262"/>
      <c r="N141" s="262"/>
    </row>
    <row r="142" spans="1:14" s="29" customFormat="1" ht="15.5" outlineLevel="2" x14ac:dyDescent="0.35">
      <c r="A142" s="252" t="s">
        <v>363</v>
      </c>
      <c r="B142" s="253" t="s">
        <v>62</v>
      </c>
      <c r="C142" s="264" t="s">
        <v>181</v>
      </c>
      <c r="D142" s="265" t="s">
        <v>119</v>
      </c>
      <c r="E142" s="266"/>
      <c r="F142" s="267"/>
      <c r="G142" s="270" t="s">
        <v>80</v>
      </c>
      <c r="H142" s="268">
        <v>1</v>
      </c>
      <c r="I142" s="260">
        <v>35.538065500000002</v>
      </c>
      <c r="J142" s="261">
        <f t="shared" si="17"/>
        <v>35.538065500000002</v>
      </c>
      <c r="K142" s="261">
        <f t="shared" si="18"/>
        <v>43.399085588600002</v>
      </c>
      <c r="L142" s="91">
        <f t="shared" si="20"/>
        <v>2.3808119611159169E-5</v>
      </c>
      <c r="M142" s="262"/>
      <c r="N142" s="262"/>
    </row>
    <row r="143" spans="1:14" s="29" customFormat="1" ht="15.5" outlineLevel="2" x14ac:dyDescent="0.35">
      <c r="A143" s="252" t="s">
        <v>364</v>
      </c>
      <c r="B143" s="253" t="s">
        <v>62</v>
      </c>
      <c r="C143" s="264" t="s">
        <v>182</v>
      </c>
      <c r="D143" s="265" t="s">
        <v>120</v>
      </c>
      <c r="E143" s="266"/>
      <c r="F143" s="267"/>
      <c r="G143" s="270" t="s">
        <v>80</v>
      </c>
      <c r="H143" s="268">
        <v>1</v>
      </c>
      <c r="I143" s="260">
        <v>65.913888499999999</v>
      </c>
      <c r="J143" s="261">
        <f t="shared" si="17"/>
        <v>65.913888499999999</v>
      </c>
      <c r="K143" s="261">
        <f t="shared" si="18"/>
        <v>80.494040636199998</v>
      </c>
      <c r="L143" s="91">
        <f t="shared" si="20"/>
        <v>4.4157883085802987E-5</v>
      </c>
      <c r="M143" s="262"/>
      <c r="N143" s="262"/>
    </row>
    <row r="144" spans="1:14" s="29" customFormat="1" ht="15.5" outlineLevel="2" x14ac:dyDescent="0.35">
      <c r="A144" s="252" t="s">
        <v>365</v>
      </c>
      <c r="B144" s="253" t="s">
        <v>62</v>
      </c>
      <c r="C144" s="264" t="s">
        <v>183</v>
      </c>
      <c r="D144" s="265" t="s">
        <v>121</v>
      </c>
      <c r="E144" s="266"/>
      <c r="F144" s="267"/>
      <c r="G144" s="270" t="s">
        <v>80</v>
      </c>
      <c r="H144" s="268">
        <v>1</v>
      </c>
      <c r="I144" s="260">
        <v>126.55887609999999</v>
      </c>
      <c r="J144" s="261">
        <f t="shared" si="17"/>
        <v>126.55887609999999</v>
      </c>
      <c r="K144" s="261">
        <f t="shared" si="18"/>
        <v>154.55369949332001</v>
      </c>
      <c r="L144" s="91">
        <f t="shared" si="20"/>
        <v>8.4785956062877801E-5</v>
      </c>
      <c r="M144" s="262"/>
      <c r="N144" s="262"/>
    </row>
    <row r="145" spans="1:14" s="29" customFormat="1" ht="15.5" outlineLevel="2" x14ac:dyDescent="0.35">
      <c r="A145" s="252" t="s">
        <v>366</v>
      </c>
      <c r="B145" s="253" t="s">
        <v>62</v>
      </c>
      <c r="C145" s="264" t="s">
        <v>184</v>
      </c>
      <c r="D145" s="265" t="s">
        <v>122</v>
      </c>
      <c r="E145" s="266"/>
      <c r="F145" s="267"/>
      <c r="G145" s="270" t="s">
        <v>80</v>
      </c>
      <c r="H145" s="268">
        <v>1</v>
      </c>
      <c r="I145" s="260">
        <v>212.75649439999998</v>
      </c>
      <c r="J145" s="261">
        <f t="shared" si="17"/>
        <v>212.75649439999998</v>
      </c>
      <c r="K145" s="261">
        <f t="shared" si="18"/>
        <v>259.81823096127999</v>
      </c>
      <c r="L145" s="91">
        <f t="shared" si="20"/>
        <v>1.4253257726496441E-4</v>
      </c>
      <c r="M145" s="262"/>
      <c r="N145" s="262"/>
    </row>
    <row r="146" spans="1:14" s="29" customFormat="1" ht="15.5" outlineLevel="2" x14ac:dyDescent="0.35">
      <c r="A146" s="252" t="s">
        <v>367</v>
      </c>
      <c r="B146" s="253" t="s">
        <v>62</v>
      </c>
      <c r="C146" s="264" t="s">
        <v>185</v>
      </c>
      <c r="D146" s="265" t="s">
        <v>123</v>
      </c>
      <c r="E146" s="266"/>
      <c r="F146" s="267"/>
      <c r="G146" s="258" t="s">
        <v>85</v>
      </c>
      <c r="H146" s="268">
        <v>176.2</v>
      </c>
      <c r="I146" s="260">
        <v>24.481900100000001</v>
      </c>
      <c r="J146" s="261">
        <f t="shared" si="17"/>
        <v>4313.7107976199995</v>
      </c>
      <c r="K146" s="261">
        <f t="shared" si="18"/>
        <v>5267.903626053544</v>
      </c>
      <c r="L146" s="91">
        <f t="shared" si="20"/>
        <v>2.8898968245102082E-3</v>
      </c>
      <c r="M146" s="262"/>
      <c r="N146" s="262"/>
    </row>
    <row r="147" spans="1:14" s="29" customFormat="1" ht="15.5" outlineLevel="2" x14ac:dyDescent="0.35">
      <c r="A147" s="252" t="s">
        <v>368</v>
      </c>
      <c r="B147" s="253" t="s">
        <v>62</v>
      </c>
      <c r="C147" s="264" t="s">
        <v>186</v>
      </c>
      <c r="D147" s="265" t="s">
        <v>124</v>
      </c>
      <c r="E147" s="266"/>
      <c r="F147" s="267"/>
      <c r="G147" s="258" t="s">
        <v>85</v>
      </c>
      <c r="H147" s="268">
        <v>176.2</v>
      </c>
      <c r="I147" s="260">
        <v>163.95015219999999</v>
      </c>
      <c r="J147" s="261">
        <f t="shared" si="17"/>
        <v>28888.016817639997</v>
      </c>
      <c r="K147" s="261">
        <f t="shared" si="18"/>
        <v>35278.046137701967</v>
      </c>
      <c r="L147" s="91">
        <f t="shared" si="20"/>
        <v>1.9353033150427131E-2</v>
      </c>
      <c r="M147" s="262"/>
      <c r="N147" s="262"/>
    </row>
    <row r="148" spans="1:14" s="29" customFormat="1" ht="15.5" outlineLevel="2" x14ac:dyDescent="0.35">
      <c r="A148" s="252" t="s">
        <v>369</v>
      </c>
      <c r="B148" s="253" t="s">
        <v>26</v>
      </c>
      <c r="C148" s="269">
        <v>9002055</v>
      </c>
      <c r="D148" s="265" t="s">
        <v>125</v>
      </c>
      <c r="E148" s="266"/>
      <c r="F148" s="267"/>
      <c r="G148" s="270" t="s">
        <v>81</v>
      </c>
      <c r="H148" s="268">
        <v>50</v>
      </c>
      <c r="I148" s="260">
        <v>10.24</v>
      </c>
      <c r="J148" s="261">
        <f t="shared" si="17"/>
        <v>512</v>
      </c>
      <c r="K148" s="261">
        <f t="shared" si="18"/>
        <v>625.25440000000003</v>
      </c>
      <c r="L148" s="91">
        <f t="shared" si="20"/>
        <v>3.4300564955944195E-4</v>
      </c>
      <c r="M148" s="262"/>
      <c r="N148" s="262"/>
    </row>
    <row r="149" spans="1:14" s="29" customFormat="1" ht="15.5" outlineLevel="2" x14ac:dyDescent="0.35">
      <c r="A149" s="252" t="s">
        <v>370</v>
      </c>
      <c r="B149" s="253" t="s">
        <v>62</v>
      </c>
      <c r="C149" s="264" t="s">
        <v>187</v>
      </c>
      <c r="D149" s="265" t="s">
        <v>126</v>
      </c>
      <c r="E149" s="266"/>
      <c r="F149" s="267"/>
      <c r="G149" s="270" t="s">
        <v>81</v>
      </c>
      <c r="H149" s="268">
        <v>20</v>
      </c>
      <c r="I149" s="260">
        <v>89.067529000000007</v>
      </c>
      <c r="J149" s="261">
        <f t="shared" si="17"/>
        <v>1781.3505800000003</v>
      </c>
      <c r="K149" s="261">
        <f t="shared" si="18"/>
        <v>2175.3853282960004</v>
      </c>
      <c r="L149" s="91">
        <f t="shared" si="20"/>
        <v>1.1933853765351344E-3</v>
      </c>
      <c r="M149" s="262"/>
      <c r="N149" s="262"/>
    </row>
    <row r="150" spans="1:14" s="29" customFormat="1" ht="15.5" outlineLevel="2" x14ac:dyDescent="0.35">
      <c r="A150" s="252" t="s">
        <v>371</v>
      </c>
      <c r="B150" s="253" t="s">
        <v>26</v>
      </c>
      <c r="C150" s="269">
        <v>9003005</v>
      </c>
      <c r="D150" s="265" t="s">
        <v>127</v>
      </c>
      <c r="E150" s="266"/>
      <c r="F150" s="267"/>
      <c r="G150" s="270" t="s">
        <v>81</v>
      </c>
      <c r="H150" s="268">
        <v>500</v>
      </c>
      <c r="I150" s="260">
        <v>4.3</v>
      </c>
      <c r="J150" s="261">
        <f t="shared" si="17"/>
        <v>2150</v>
      </c>
      <c r="K150" s="261">
        <f t="shared" si="18"/>
        <v>2625.58</v>
      </c>
      <c r="L150" s="91">
        <f t="shared" si="20"/>
        <v>1.4403557549859379E-3</v>
      </c>
      <c r="M150" s="262"/>
      <c r="N150" s="262"/>
    </row>
    <row r="151" spans="1:14" s="29" customFormat="1" ht="15.5" outlineLevel="2" x14ac:dyDescent="0.35">
      <c r="A151" s="252" t="s">
        <v>372</v>
      </c>
      <c r="B151" s="253" t="s">
        <v>26</v>
      </c>
      <c r="C151" s="269">
        <v>9003006</v>
      </c>
      <c r="D151" s="265" t="s">
        <v>128</v>
      </c>
      <c r="E151" s="266"/>
      <c r="F151" s="267"/>
      <c r="G151" s="270" t="s">
        <v>81</v>
      </c>
      <c r="H151" s="268">
        <v>480</v>
      </c>
      <c r="I151" s="260">
        <v>7.72</v>
      </c>
      <c r="J151" s="261">
        <f t="shared" si="17"/>
        <v>3705.6</v>
      </c>
      <c r="K151" s="261">
        <f t="shared" si="18"/>
        <v>4525.2787200000002</v>
      </c>
      <c r="L151" s="91">
        <f t="shared" si="20"/>
        <v>2.4825033886864611E-3</v>
      </c>
      <c r="M151" s="262"/>
      <c r="N151" s="262"/>
    </row>
    <row r="152" spans="1:14" s="29" customFormat="1" ht="15.5" outlineLevel="2" x14ac:dyDescent="0.35">
      <c r="A152" s="252" t="s">
        <v>373</v>
      </c>
      <c r="B152" s="253" t="s">
        <v>26</v>
      </c>
      <c r="C152" s="269">
        <v>9004060</v>
      </c>
      <c r="D152" s="265" t="s">
        <v>129</v>
      </c>
      <c r="E152" s="266"/>
      <c r="F152" s="267"/>
      <c r="G152" s="270" t="s">
        <v>80</v>
      </c>
      <c r="H152" s="268">
        <v>2</v>
      </c>
      <c r="I152" s="260">
        <v>66.34</v>
      </c>
      <c r="J152" s="261">
        <f t="shared" si="17"/>
        <v>132.68</v>
      </c>
      <c r="K152" s="261">
        <f t="shared" si="18"/>
        <v>162.02881600000001</v>
      </c>
      <c r="L152" s="91">
        <f t="shared" si="20"/>
        <v>8.8886698405364766E-5</v>
      </c>
      <c r="M152" s="262"/>
      <c r="N152" s="262"/>
    </row>
    <row r="153" spans="1:14" s="29" customFormat="1" ht="15.5" outlineLevel="2" x14ac:dyDescent="0.35">
      <c r="A153" s="252" t="s">
        <v>374</v>
      </c>
      <c r="B153" s="253" t="s">
        <v>26</v>
      </c>
      <c r="C153" s="269">
        <v>9004070</v>
      </c>
      <c r="D153" s="265" t="s">
        <v>130</v>
      </c>
      <c r="E153" s="266"/>
      <c r="F153" s="267"/>
      <c r="G153" s="270" t="s">
        <v>80</v>
      </c>
      <c r="H153" s="268">
        <v>2</v>
      </c>
      <c r="I153" s="260">
        <v>279.62</v>
      </c>
      <c r="J153" s="261">
        <f t="shared" si="17"/>
        <v>559.24</v>
      </c>
      <c r="K153" s="261">
        <f t="shared" si="18"/>
        <v>682.94388800000002</v>
      </c>
      <c r="L153" s="91">
        <f t="shared" si="20"/>
        <v>3.7465328019457486E-4</v>
      </c>
      <c r="M153" s="262"/>
      <c r="N153" s="262"/>
    </row>
    <row r="154" spans="1:14" s="29" customFormat="1" ht="15.5" outlineLevel="2" x14ac:dyDescent="0.35">
      <c r="A154" s="252" t="s">
        <v>375</v>
      </c>
      <c r="B154" s="253" t="s">
        <v>26</v>
      </c>
      <c r="C154" s="269">
        <v>9006074</v>
      </c>
      <c r="D154" s="265" t="s">
        <v>131</v>
      </c>
      <c r="E154" s="266"/>
      <c r="F154" s="267"/>
      <c r="G154" s="270" t="s">
        <v>81</v>
      </c>
      <c r="H154" s="268">
        <v>1</v>
      </c>
      <c r="I154" s="260">
        <v>32.39</v>
      </c>
      <c r="J154" s="261">
        <f t="shared" si="17"/>
        <v>32.39</v>
      </c>
      <c r="K154" s="261">
        <f t="shared" si="18"/>
        <v>39.554667999999999</v>
      </c>
      <c r="L154" s="91">
        <f t="shared" si="20"/>
        <v>2.1699126932090476E-5</v>
      </c>
      <c r="M154" s="262"/>
      <c r="N154" s="262"/>
    </row>
    <row r="155" spans="1:14" s="29" customFormat="1" ht="15.5" outlineLevel="2" x14ac:dyDescent="0.35">
      <c r="A155" s="252" t="s">
        <v>376</v>
      </c>
      <c r="B155" s="253" t="s">
        <v>26</v>
      </c>
      <c r="C155" s="269">
        <v>9006088</v>
      </c>
      <c r="D155" s="265" t="s">
        <v>132</v>
      </c>
      <c r="E155" s="266"/>
      <c r="F155" s="267"/>
      <c r="G155" s="258" t="s">
        <v>85</v>
      </c>
      <c r="H155" s="268">
        <v>0.8</v>
      </c>
      <c r="I155" s="260">
        <v>326.18</v>
      </c>
      <c r="J155" s="261">
        <f t="shared" si="17"/>
        <v>260.94400000000002</v>
      </c>
      <c r="K155" s="261">
        <f t="shared" si="18"/>
        <v>318.66481280000005</v>
      </c>
      <c r="L155" s="91">
        <f t="shared" si="20"/>
        <v>1.7481497308327937E-4</v>
      </c>
      <c r="M155" s="262"/>
      <c r="N155" s="262"/>
    </row>
    <row r="156" spans="1:14" s="29" customFormat="1" ht="15.5" outlineLevel="2" x14ac:dyDescent="0.35">
      <c r="A156" s="252" t="s">
        <v>377</v>
      </c>
      <c r="B156" s="253" t="s">
        <v>26</v>
      </c>
      <c r="C156" s="269">
        <v>9006099</v>
      </c>
      <c r="D156" s="265" t="s">
        <v>133</v>
      </c>
      <c r="E156" s="266"/>
      <c r="F156" s="267"/>
      <c r="G156" s="270" t="s">
        <v>80</v>
      </c>
      <c r="H156" s="268">
        <v>2</v>
      </c>
      <c r="I156" s="260">
        <v>437.68</v>
      </c>
      <c r="J156" s="261">
        <f t="shared" si="17"/>
        <v>875.36</v>
      </c>
      <c r="K156" s="261">
        <f t="shared" si="18"/>
        <v>1068.989632</v>
      </c>
      <c r="L156" s="91">
        <f t="shared" si="20"/>
        <v>5.8643247148115838E-4</v>
      </c>
      <c r="M156" s="262"/>
      <c r="N156" s="262"/>
    </row>
    <row r="157" spans="1:14" s="29" customFormat="1" ht="15.5" outlineLevel="2" x14ac:dyDescent="0.35">
      <c r="A157" s="252" t="s">
        <v>378</v>
      </c>
      <c r="B157" s="253" t="s">
        <v>26</v>
      </c>
      <c r="C157" s="269">
        <v>9007001</v>
      </c>
      <c r="D157" s="265" t="s">
        <v>134</v>
      </c>
      <c r="E157" s="266"/>
      <c r="F157" s="267"/>
      <c r="G157" s="270" t="s">
        <v>80</v>
      </c>
      <c r="H157" s="268">
        <v>7</v>
      </c>
      <c r="I157" s="260">
        <v>171.02</v>
      </c>
      <c r="J157" s="261">
        <f t="shared" si="17"/>
        <v>1197.1400000000001</v>
      </c>
      <c r="K157" s="261">
        <f t="shared" si="18"/>
        <v>1461.9473680000001</v>
      </c>
      <c r="L157" s="91">
        <f t="shared" si="20"/>
        <v>8.0200348303435614E-4</v>
      </c>
      <c r="M157" s="262"/>
      <c r="N157" s="262"/>
    </row>
    <row r="158" spans="1:14" s="29" customFormat="1" ht="15.5" outlineLevel="2" x14ac:dyDescent="0.35">
      <c r="A158" s="252" t="s">
        <v>379</v>
      </c>
      <c r="B158" s="253" t="s">
        <v>26</v>
      </c>
      <c r="C158" s="269">
        <v>9007060</v>
      </c>
      <c r="D158" s="265" t="s">
        <v>135</v>
      </c>
      <c r="E158" s="266"/>
      <c r="F158" s="267"/>
      <c r="G158" s="270" t="s">
        <v>80</v>
      </c>
      <c r="H158" s="268">
        <v>18</v>
      </c>
      <c r="I158" s="260">
        <v>162.29</v>
      </c>
      <c r="J158" s="261">
        <f t="shared" si="17"/>
        <v>2921.22</v>
      </c>
      <c r="K158" s="261">
        <f t="shared" si="18"/>
        <v>3567.3938640000001</v>
      </c>
      <c r="L158" s="91">
        <f t="shared" si="20"/>
        <v>1.9570214132930332E-3</v>
      </c>
      <c r="M158" s="262"/>
      <c r="N158" s="262"/>
    </row>
    <row r="159" spans="1:14" s="29" customFormat="1" ht="15.5" outlineLevel="2" x14ac:dyDescent="0.35">
      <c r="A159" s="252" t="s">
        <v>380</v>
      </c>
      <c r="B159" s="253" t="s">
        <v>26</v>
      </c>
      <c r="C159" s="269">
        <v>9008010</v>
      </c>
      <c r="D159" s="265" t="s">
        <v>136</v>
      </c>
      <c r="E159" s="266"/>
      <c r="F159" s="267"/>
      <c r="G159" s="270" t="s">
        <v>80</v>
      </c>
      <c r="H159" s="268">
        <v>80</v>
      </c>
      <c r="I159" s="260">
        <v>30.03</v>
      </c>
      <c r="J159" s="261">
        <f t="shared" si="17"/>
        <v>2402.4</v>
      </c>
      <c r="K159" s="261">
        <f t="shared" si="18"/>
        <v>2933.8108800000005</v>
      </c>
      <c r="L159" s="91">
        <f t="shared" si="20"/>
        <v>1.6094468212921942E-3</v>
      </c>
      <c r="M159" s="262"/>
      <c r="N159" s="262"/>
    </row>
    <row r="160" spans="1:14" s="29" customFormat="1" ht="15.5" outlineLevel="2" x14ac:dyDescent="0.35">
      <c r="A160" s="252" t="s">
        <v>381</v>
      </c>
      <c r="B160" s="253" t="s">
        <v>26</v>
      </c>
      <c r="C160" s="269">
        <v>9008012</v>
      </c>
      <c r="D160" s="265" t="s">
        <v>137</v>
      </c>
      <c r="E160" s="266"/>
      <c r="F160" s="267"/>
      <c r="G160" s="270" t="s">
        <v>80</v>
      </c>
      <c r="H160" s="268">
        <v>16</v>
      </c>
      <c r="I160" s="260">
        <v>81.650000000000006</v>
      </c>
      <c r="J160" s="261">
        <f t="shared" si="17"/>
        <v>1306.4000000000001</v>
      </c>
      <c r="K160" s="261">
        <f t="shared" si="18"/>
        <v>1595.3756800000001</v>
      </c>
      <c r="L160" s="91">
        <f t="shared" ref="L160:L191" si="21">K160/$K$237</f>
        <v>8.752003527040137E-4</v>
      </c>
      <c r="M160" s="262"/>
      <c r="N160" s="262"/>
    </row>
    <row r="161" spans="1:14" s="29" customFormat="1" ht="15.5" outlineLevel="2" x14ac:dyDescent="0.35">
      <c r="A161" s="252" t="s">
        <v>382</v>
      </c>
      <c r="B161" s="253" t="s">
        <v>26</v>
      </c>
      <c r="C161" s="269">
        <v>9008017</v>
      </c>
      <c r="D161" s="265" t="s">
        <v>138</v>
      </c>
      <c r="E161" s="266"/>
      <c r="F161" s="267"/>
      <c r="G161" s="270" t="s">
        <v>80</v>
      </c>
      <c r="H161" s="268">
        <v>2</v>
      </c>
      <c r="I161" s="260">
        <v>235.93</v>
      </c>
      <c r="J161" s="261">
        <f t="shared" si="17"/>
        <v>471.86</v>
      </c>
      <c r="K161" s="261">
        <f t="shared" si="18"/>
        <v>576.23543200000006</v>
      </c>
      <c r="L161" s="91">
        <f t="shared" si="21"/>
        <v>3.1611454258030918E-4</v>
      </c>
      <c r="M161" s="262"/>
      <c r="N161" s="262"/>
    </row>
    <row r="162" spans="1:14" s="29" customFormat="1" ht="15.5" outlineLevel="2" x14ac:dyDescent="0.35">
      <c r="A162" s="252" t="s">
        <v>383</v>
      </c>
      <c r="B162" s="253" t="s">
        <v>26</v>
      </c>
      <c r="C162" s="269">
        <v>9009114</v>
      </c>
      <c r="D162" s="265" t="s">
        <v>139</v>
      </c>
      <c r="E162" s="266"/>
      <c r="F162" s="267"/>
      <c r="G162" s="270" t="s">
        <v>80</v>
      </c>
      <c r="H162" s="268">
        <v>30</v>
      </c>
      <c r="I162" s="260">
        <v>233.83</v>
      </c>
      <c r="J162" s="261">
        <f t="shared" si="17"/>
        <v>7014.9000000000005</v>
      </c>
      <c r="K162" s="261">
        <f t="shared" si="18"/>
        <v>8566.5958800000008</v>
      </c>
      <c r="L162" s="91">
        <f t="shared" si="21"/>
        <v>4.6995123654190027E-3</v>
      </c>
      <c r="M162" s="262"/>
      <c r="N162" s="262"/>
    </row>
    <row r="163" spans="1:14" s="29" customFormat="1" ht="15.5" outlineLevel="2" x14ac:dyDescent="0.35">
      <c r="A163" s="252" t="s">
        <v>384</v>
      </c>
      <c r="B163" s="253" t="s">
        <v>62</v>
      </c>
      <c r="C163" s="264" t="s">
        <v>188</v>
      </c>
      <c r="D163" s="265" t="s">
        <v>140</v>
      </c>
      <c r="E163" s="266"/>
      <c r="F163" s="267"/>
      <c r="G163" s="270" t="s">
        <v>80</v>
      </c>
      <c r="H163" s="268">
        <v>6</v>
      </c>
      <c r="I163" s="260">
        <v>91.877623200000002</v>
      </c>
      <c r="J163" s="261">
        <f t="shared" si="17"/>
        <v>551.26573919999998</v>
      </c>
      <c r="K163" s="261">
        <f t="shared" si="18"/>
        <v>673.20572071104004</v>
      </c>
      <c r="L163" s="91">
        <f t="shared" si="21"/>
        <v>3.693110604573475E-4</v>
      </c>
      <c r="M163" s="262"/>
      <c r="N163" s="262"/>
    </row>
    <row r="164" spans="1:14" s="29" customFormat="1" ht="15.5" outlineLevel="2" x14ac:dyDescent="0.35">
      <c r="A164" s="252" t="s">
        <v>385</v>
      </c>
      <c r="B164" s="253" t="s">
        <v>62</v>
      </c>
      <c r="C164" s="264" t="s">
        <v>189</v>
      </c>
      <c r="D164" s="265" t="s">
        <v>141</v>
      </c>
      <c r="E164" s="266"/>
      <c r="F164" s="267"/>
      <c r="G164" s="270" t="s">
        <v>80</v>
      </c>
      <c r="H164" s="268">
        <v>36</v>
      </c>
      <c r="I164" s="260">
        <v>24.009011600000001</v>
      </c>
      <c r="J164" s="261">
        <f t="shared" si="17"/>
        <v>864.32441760000006</v>
      </c>
      <c r="K164" s="261">
        <f t="shared" si="18"/>
        <v>1055.51297877312</v>
      </c>
      <c r="L164" s="91">
        <f t="shared" si="21"/>
        <v>5.7903937165815309E-4</v>
      </c>
      <c r="M164" s="262"/>
      <c r="N164" s="262"/>
    </row>
    <row r="165" spans="1:14" s="29" customFormat="1" ht="15.5" outlineLevel="2" x14ac:dyDescent="0.35">
      <c r="A165" s="252" t="s">
        <v>386</v>
      </c>
      <c r="B165" s="253" t="s">
        <v>26</v>
      </c>
      <c r="C165" s="269">
        <v>9080018</v>
      </c>
      <c r="D165" s="265" t="s">
        <v>142</v>
      </c>
      <c r="E165" s="266"/>
      <c r="F165" s="267"/>
      <c r="G165" s="270" t="s">
        <v>80</v>
      </c>
      <c r="H165" s="268">
        <v>55</v>
      </c>
      <c r="I165" s="260">
        <v>21.76</v>
      </c>
      <c r="J165" s="261">
        <f t="shared" si="17"/>
        <v>1196.8000000000002</v>
      </c>
      <c r="K165" s="261">
        <f t="shared" si="18"/>
        <v>1461.5321600000002</v>
      </c>
      <c r="L165" s="91">
        <f t="shared" si="21"/>
        <v>8.0177570584519567E-4</v>
      </c>
      <c r="M165" s="262"/>
      <c r="N165" s="262"/>
    </row>
    <row r="166" spans="1:14" s="29" customFormat="1" ht="15.5" outlineLevel="2" x14ac:dyDescent="0.35">
      <c r="A166" s="252" t="s">
        <v>387</v>
      </c>
      <c r="B166" s="253" t="s">
        <v>26</v>
      </c>
      <c r="C166" s="269">
        <v>9082081</v>
      </c>
      <c r="D166" s="265" t="s">
        <v>143</v>
      </c>
      <c r="E166" s="266"/>
      <c r="F166" s="267"/>
      <c r="G166" s="270" t="s">
        <v>80</v>
      </c>
      <c r="H166" s="268">
        <v>60</v>
      </c>
      <c r="I166" s="260">
        <v>21.49</v>
      </c>
      <c r="J166" s="261">
        <f t="shared" si="17"/>
        <v>1289.3999999999999</v>
      </c>
      <c r="K166" s="261">
        <f t="shared" si="18"/>
        <v>1574.61528</v>
      </c>
      <c r="L166" s="91">
        <f t="shared" si="21"/>
        <v>8.6381149324598521E-4</v>
      </c>
      <c r="M166" s="262"/>
      <c r="N166" s="262"/>
    </row>
    <row r="167" spans="1:14" s="29" customFormat="1" ht="15.5" outlineLevel="2" x14ac:dyDescent="0.35">
      <c r="A167" s="252" t="s">
        <v>388</v>
      </c>
      <c r="B167" s="253" t="s">
        <v>62</v>
      </c>
      <c r="C167" s="264" t="s">
        <v>190</v>
      </c>
      <c r="D167" s="265" t="s">
        <v>144</v>
      </c>
      <c r="E167" s="266"/>
      <c r="F167" s="267"/>
      <c r="G167" s="270" t="s">
        <v>80</v>
      </c>
      <c r="H167" s="268">
        <v>2</v>
      </c>
      <c r="I167" s="260">
        <v>41.221758699999995</v>
      </c>
      <c r="J167" s="261">
        <f t="shared" si="17"/>
        <v>82.44351739999999</v>
      </c>
      <c r="K167" s="261">
        <f t="shared" si="18"/>
        <v>100.68002344887999</v>
      </c>
      <c r="L167" s="91">
        <f t="shared" si="21"/>
        <v>5.5231625464359674E-5</v>
      </c>
      <c r="M167" s="262"/>
      <c r="N167" s="262"/>
    </row>
    <row r="168" spans="1:14" s="29" customFormat="1" ht="15.5" outlineLevel="2" x14ac:dyDescent="0.35">
      <c r="A168" s="252" t="s">
        <v>389</v>
      </c>
      <c r="B168" s="253" t="s">
        <v>62</v>
      </c>
      <c r="C168" s="264" t="s">
        <v>191</v>
      </c>
      <c r="D168" s="265" t="s">
        <v>145</v>
      </c>
      <c r="E168" s="266"/>
      <c r="F168" s="267"/>
      <c r="G168" s="270" t="s">
        <v>81</v>
      </c>
      <c r="H168" s="268">
        <v>21</v>
      </c>
      <c r="I168" s="260">
        <v>80.389517400000003</v>
      </c>
      <c r="J168" s="261">
        <f t="shared" si="17"/>
        <v>1688.1798654000002</v>
      </c>
      <c r="K168" s="261">
        <f t="shared" si="18"/>
        <v>2061.6052516264804</v>
      </c>
      <c r="L168" s="91">
        <f t="shared" si="21"/>
        <v>1.130967248641989E-3</v>
      </c>
      <c r="M168" s="262"/>
      <c r="N168" s="262"/>
    </row>
    <row r="169" spans="1:14" s="29" customFormat="1" ht="15.5" outlineLevel="2" x14ac:dyDescent="0.35">
      <c r="A169" s="252" t="s">
        <v>390</v>
      </c>
      <c r="B169" s="253" t="s">
        <v>26</v>
      </c>
      <c r="C169" s="269">
        <v>9005023</v>
      </c>
      <c r="D169" s="265" t="s">
        <v>146</v>
      </c>
      <c r="E169" s="266"/>
      <c r="F169" s="267"/>
      <c r="G169" s="270" t="s">
        <v>80</v>
      </c>
      <c r="H169" s="268">
        <v>25</v>
      </c>
      <c r="I169" s="260">
        <v>24.59</v>
      </c>
      <c r="J169" s="261">
        <f t="shared" si="17"/>
        <v>614.75</v>
      </c>
      <c r="K169" s="261">
        <f t="shared" si="18"/>
        <v>750.73270000000002</v>
      </c>
      <c r="L169" s="91">
        <f t="shared" si="21"/>
        <v>4.1184125598958389E-4</v>
      </c>
      <c r="M169" s="262"/>
      <c r="N169" s="262"/>
    </row>
    <row r="170" spans="1:14" s="29" customFormat="1" ht="15.5" outlineLevel="2" x14ac:dyDescent="0.35">
      <c r="A170" s="252" t="s">
        <v>391</v>
      </c>
      <c r="B170" s="253" t="s">
        <v>26</v>
      </c>
      <c r="C170" s="269">
        <v>9005023</v>
      </c>
      <c r="D170" s="265" t="s">
        <v>146</v>
      </c>
      <c r="E170" s="266"/>
      <c r="F170" s="267"/>
      <c r="G170" s="270" t="s">
        <v>80</v>
      </c>
      <c r="H170" s="268">
        <v>4</v>
      </c>
      <c r="I170" s="260">
        <v>24.59</v>
      </c>
      <c r="J170" s="261">
        <f t="shared" si="17"/>
        <v>98.36</v>
      </c>
      <c r="K170" s="261">
        <f t="shared" si="18"/>
        <v>120.117232</v>
      </c>
      <c r="L170" s="91">
        <f t="shared" si="21"/>
        <v>6.589460095833342E-5</v>
      </c>
      <c r="M170" s="262"/>
      <c r="N170" s="262"/>
    </row>
    <row r="171" spans="1:14" s="29" customFormat="1" ht="15.5" outlineLevel="2" x14ac:dyDescent="0.35">
      <c r="A171" s="252" t="s">
        <v>392</v>
      </c>
      <c r="B171" s="253" t="s">
        <v>62</v>
      </c>
      <c r="C171" s="264" t="s">
        <v>192</v>
      </c>
      <c r="D171" s="265" t="s">
        <v>147</v>
      </c>
      <c r="E171" s="266"/>
      <c r="F171" s="267"/>
      <c r="G171" s="270" t="s">
        <v>205</v>
      </c>
      <c r="H171" s="268">
        <v>8</v>
      </c>
      <c r="I171" s="260">
        <v>36.043517399999999</v>
      </c>
      <c r="J171" s="261">
        <f t="shared" si="17"/>
        <v>288.34813919999999</v>
      </c>
      <c r="K171" s="261">
        <f t="shared" si="18"/>
        <v>352.13074759104001</v>
      </c>
      <c r="L171" s="91">
        <f t="shared" si="21"/>
        <v>1.9317390778428201E-4</v>
      </c>
      <c r="M171" s="262"/>
      <c r="N171" s="262"/>
    </row>
    <row r="172" spans="1:14" s="29" customFormat="1" ht="15.5" outlineLevel="2" x14ac:dyDescent="0.35">
      <c r="A172" s="252" t="s">
        <v>393</v>
      </c>
      <c r="B172" s="253" t="s">
        <v>62</v>
      </c>
      <c r="C172" s="264" t="s">
        <v>193</v>
      </c>
      <c r="D172" s="265" t="s">
        <v>148</v>
      </c>
      <c r="E172" s="266"/>
      <c r="F172" s="267"/>
      <c r="G172" s="270" t="s">
        <v>205</v>
      </c>
      <c r="H172" s="268">
        <v>25</v>
      </c>
      <c r="I172" s="260">
        <v>54.8935174</v>
      </c>
      <c r="J172" s="261">
        <f t="shared" si="17"/>
        <v>1372.337935</v>
      </c>
      <c r="K172" s="261">
        <f t="shared" si="18"/>
        <v>1675.8990862220001</v>
      </c>
      <c r="L172" s="91">
        <f t="shared" si="21"/>
        <v>9.1937434533152004E-4</v>
      </c>
      <c r="M172" s="262"/>
      <c r="N172" s="262"/>
    </row>
    <row r="173" spans="1:14" s="29" customFormat="1" ht="15.5" outlineLevel="2" x14ac:dyDescent="0.35">
      <c r="A173" s="252" t="s">
        <v>394</v>
      </c>
      <c r="B173" s="253" t="s">
        <v>62</v>
      </c>
      <c r="C173" s="264" t="s">
        <v>194</v>
      </c>
      <c r="D173" s="265" t="s">
        <v>149</v>
      </c>
      <c r="E173" s="266"/>
      <c r="F173" s="267"/>
      <c r="G173" s="270" t="s">
        <v>205</v>
      </c>
      <c r="H173" s="268">
        <v>15</v>
      </c>
      <c r="I173" s="260">
        <v>42.103517400000001</v>
      </c>
      <c r="J173" s="261">
        <f t="shared" si="17"/>
        <v>631.55276100000003</v>
      </c>
      <c r="K173" s="261">
        <f t="shared" si="18"/>
        <v>771.25223173320012</v>
      </c>
      <c r="L173" s="91">
        <f t="shared" si="21"/>
        <v>4.2309797855051567E-4</v>
      </c>
      <c r="M173" s="262"/>
      <c r="N173" s="262"/>
    </row>
    <row r="174" spans="1:14" s="29" customFormat="1" ht="15.5" outlineLevel="2" x14ac:dyDescent="0.35">
      <c r="A174" s="252" t="s">
        <v>395</v>
      </c>
      <c r="B174" s="253" t="s">
        <v>62</v>
      </c>
      <c r="C174" s="264" t="s">
        <v>195</v>
      </c>
      <c r="D174" s="265" t="s">
        <v>150</v>
      </c>
      <c r="E174" s="266"/>
      <c r="F174" s="267"/>
      <c r="G174" s="270" t="s">
        <v>80</v>
      </c>
      <c r="H174" s="268">
        <v>1</v>
      </c>
      <c r="I174" s="260">
        <v>46893.421408000002</v>
      </c>
      <c r="J174" s="261">
        <f t="shared" si="17"/>
        <v>46893.421408000002</v>
      </c>
      <c r="K174" s="261">
        <f t="shared" si="18"/>
        <v>57266.246223449605</v>
      </c>
      <c r="L174" s="91">
        <f t="shared" si="21"/>
        <v>3.1415446230694692E-2</v>
      </c>
      <c r="M174" s="262"/>
      <c r="N174" s="262"/>
    </row>
    <row r="175" spans="1:14" s="29" customFormat="1" ht="15.5" outlineLevel="2" x14ac:dyDescent="0.35">
      <c r="A175" s="252" t="s">
        <v>396</v>
      </c>
      <c r="B175" s="253" t="s">
        <v>62</v>
      </c>
      <c r="C175" s="264" t="s">
        <v>196</v>
      </c>
      <c r="D175" s="265" t="s">
        <v>151</v>
      </c>
      <c r="E175" s="266"/>
      <c r="F175" s="267"/>
      <c r="G175" s="270" t="s">
        <v>80</v>
      </c>
      <c r="H175" s="268">
        <v>8</v>
      </c>
      <c r="I175" s="260">
        <v>5594.6787319999994</v>
      </c>
      <c r="J175" s="261">
        <f t="shared" si="17"/>
        <v>44757.429855999995</v>
      </c>
      <c r="K175" s="261">
        <f t="shared" si="18"/>
        <v>54657.7733401472</v>
      </c>
      <c r="L175" s="91">
        <f t="shared" si="21"/>
        <v>2.9984475196032111E-2</v>
      </c>
      <c r="M175" s="262"/>
      <c r="N175" s="262"/>
    </row>
    <row r="176" spans="1:14" s="29" customFormat="1" ht="15.5" outlineLevel="2" x14ac:dyDescent="0.35">
      <c r="A176" s="252" t="s">
        <v>397</v>
      </c>
      <c r="B176" s="253" t="s">
        <v>62</v>
      </c>
      <c r="C176" s="264" t="s">
        <v>197</v>
      </c>
      <c r="D176" s="265" t="s">
        <v>152</v>
      </c>
      <c r="E176" s="266"/>
      <c r="F176" s="267"/>
      <c r="G176" s="270" t="s">
        <v>81</v>
      </c>
      <c r="H176" s="268">
        <v>24</v>
      </c>
      <c r="I176" s="260">
        <v>79.471765879999992</v>
      </c>
      <c r="J176" s="261">
        <f t="shared" si="17"/>
        <v>1907.3223811199998</v>
      </c>
      <c r="K176" s="261">
        <f t="shared" si="18"/>
        <v>2329.222091823744</v>
      </c>
      <c r="L176" s="91">
        <f t="shared" si="21"/>
        <v>1.2777780317486857E-3</v>
      </c>
      <c r="M176" s="262"/>
      <c r="N176" s="262"/>
    </row>
    <row r="177" spans="1:14" s="29" customFormat="1" ht="15.5" outlineLevel="2" x14ac:dyDescent="0.35">
      <c r="A177" s="252" t="s">
        <v>398</v>
      </c>
      <c r="B177" s="253" t="s">
        <v>62</v>
      </c>
      <c r="C177" s="264" t="s">
        <v>198</v>
      </c>
      <c r="D177" s="265" t="s">
        <v>153</v>
      </c>
      <c r="E177" s="266"/>
      <c r="F177" s="267"/>
      <c r="G177" s="270" t="s">
        <v>81</v>
      </c>
      <c r="H177" s="268">
        <v>32</v>
      </c>
      <c r="I177" s="260">
        <v>102.06776588</v>
      </c>
      <c r="J177" s="261">
        <f t="shared" si="17"/>
        <v>3266.1685081599999</v>
      </c>
      <c r="K177" s="261">
        <f t="shared" si="18"/>
        <v>3988.6449821649921</v>
      </c>
      <c r="L177" s="91">
        <f t="shared" si="21"/>
        <v>2.1881137709219029E-3</v>
      </c>
      <c r="M177" s="262"/>
      <c r="N177" s="262"/>
    </row>
    <row r="178" spans="1:14" s="29" customFormat="1" ht="15.5" outlineLevel="2" x14ac:dyDescent="0.35">
      <c r="A178" s="252" t="s">
        <v>399</v>
      </c>
      <c r="B178" s="253" t="s">
        <v>62</v>
      </c>
      <c r="C178" s="264" t="s">
        <v>199</v>
      </c>
      <c r="D178" s="265" t="s">
        <v>154</v>
      </c>
      <c r="E178" s="266"/>
      <c r="F178" s="267"/>
      <c r="G178" s="270" t="s">
        <v>81</v>
      </c>
      <c r="H178" s="268">
        <v>72</v>
      </c>
      <c r="I178" s="260">
        <v>138.97176587999999</v>
      </c>
      <c r="J178" s="261">
        <f t="shared" si="17"/>
        <v>10005.96714336</v>
      </c>
      <c r="K178" s="261">
        <f t="shared" si="18"/>
        <v>12219.287075471233</v>
      </c>
      <c r="L178" s="91">
        <f t="shared" si="21"/>
        <v>6.7033266786692006E-3</v>
      </c>
      <c r="M178" s="262"/>
      <c r="N178" s="262"/>
    </row>
    <row r="179" spans="1:14" s="29" customFormat="1" ht="184" customHeight="1" outlineLevel="2" x14ac:dyDescent="0.35">
      <c r="A179" s="252" t="s">
        <v>400</v>
      </c>
      <c r="B179" s="253" t="s">
        <v>26</v>
      </c>
      <c r="C179" s="269">
        <v>9007060</v>
      </c>
      <c r="D179" s="265" t="s">
        <v>155</v>
      </c>
      <c r="E179" s="266"/>
      <c r="F179" s="267"/>
      <c r="G179" s="270" t="s">
        <v>205</v>
      </c>
      <c r="H179" s="268">
        <v>15</v>
      </c>
      <c r="I179" s="260">
        <v>162.29</v>
      </c>
      <c r="J179" s="261">
        <f t="shared" si="17"/>
        <v>2434.35</v>
      </c>
      <c r="K179" s="261">
        <f t="shared" si="18"/>
        <v>2972.8282199999999</v>
      </c>
      <c r="L179" s="91">
        <f t="shared" si="21"/>
        <v>1.6308511777441944E-3</v>
      </c>
      <c r="M179" s="262"/>
      <c r="N179" s="262"/>
    </row>
    <row r="180" spans="1:14" s="29" customFormat="1" ht="15.5" outlineLevel="2" x14ac:dyDescent="0.35">
      <c r="A180" s="252" t="s">
        <v>401</v>
      </c>
      <c r="B180" s="253" t="s">
        <v>28</v>
      </c>
      <c r="C180" s="263">
        <v>98299</v>
      </c>
      <c r="D180" s="265" t="s">
        <v>156</v>
      </c>
      <c r="E180" s="266"/>
      <c r="F180" s="267"/>
      <c r="G180" s="270" t="s">
        <v>81</v>
      </c>
      <c r="H180" s="268">
        <v>150</v>
      </c>
      <c r="I180" s="260">
        <v>24.64</v>
      </c>
      <c r="J180" s="261">
        <f t="shared" si="17"/>
        <v>3696</v>
      </c>
      <c r="K180" s="261">
        <f t="shared" si="18"/>
        <v>4513.5551999999998</v>
      </c>
      <c r="L180" s="91">
        <f t="shared" si="21"/>
        <v>2.4760720327572216E-3</v>
      </c>
      <c r="M180" s="262"/>
      <c r="N180" s="262"/>
    </row>
    <row r="181" spans="1:14" s="29" customFormat="1" ht="15.5" outlineLevel="2" x14ac:dyDescent="0.35">
      <c r="A181" s="252" t="s">
        <v>402</v>
      </c>
      <c r="B181" s="253" t="s">
        <v>26</v>
      </c>
      <c r="C181" s="269">
        <v>9090031</v>
      </c>
      <c r="D181" s="265" t="s">
        <v>157</v>
      </c>
      <c r="E181" s="266"/>
      <c r="F181" s="267"/>
      <c r="G181" s="270" t="s">
        <v>80</v>
      </c>
      <c r="H181" s="268">
        <v>5</v>
      </c>
      <c r="I181" s="260">
        <v>16.489999999999998</v>
      </c>
      <c r="J181" s="261">
        <f t="shared" si="17"/>
        <v>82.449999999999989</v>
      </c>
      <c r="K181" s="261">
        <f t="shared" si="18"/>
        <v>100.68794</v>
      </c>
      <c r="L181" s="91">
        <f t="shared" si="21"/>
        <v>5.5235968371437476E-5</v>
      </c>
      <c r="M181" s="262"/>
      <c r="N181" s="262"/>
    </row>
    <row r="182" spans="1:14" s="29" customFormat="1" ht="15.5" outlineLevel="2" x14ac:dyDescent="0.35">
      <c r="A182" s="252" t="s">
        <v>403</v>
      </c>
      <c r="B182" s="253" t="s">
        <v>65</v>
      </c>
      <c r="C182" s="271">
        <v>600031286</v>
      </c>
      <c r="D182" s="265" t="s">
        <v>158</v>
      </c>
      <c r="E182" s="266"/>
      <c r="F182" s="267"/>
      <c r="G182" s="270" t="s">
        <v>80</v>
      </c>
      <c r="H182" s="268">
        <v>5</v>
      </c>
      <c r="I182" s="260">
        <v>55.824968418282772</v>
      </c>
      <c r="J182" s="261">
        <f t="shared" si="17"/>
        <v>279.12484209141388</v>
      </c>
      <c r="K182" s="261">
        <f t="shared" si="18"/>
        <v>340.86725716203466</v>
      </c>
      <c r="L182" s="91">
        <f t="shared" si="21"/>
        <v>1.8699491751902753E-4</v>
      </c>
      <c r="M182" s="262"/>
      <c r="N182" s="262"/>
    </row>
    <row r="183" spans="1:14" s="29" customFormat="1" ht="15.5" outlineLevel="2" x14ac:dyDescent="0.35">
      <c r="A183" s="252" t="s">
        <v>404</v>
      </c>
      <c r="B183" s="253" t="s">
        <v>62</v>
      </c>
      <c r="C183" s="264" t="s">
        <v>200</v>
      </c>
      <c r="D183" s="265" t="s">
        <v>159</v>
      </c>
      <c r="E183" s="266"/>
      <c r="F183" s="267"/>
      <c r="G183" s="258" t="s">
        <v>85</v>
      </c>
      <c r="H183" s="268">
        <v>75</v>
      </c>
      <c r="I183" s="260">
        <v>22.077219499999998</v>
      </c>
      <c r="J183" s="261">
        <f t="shared" ref="J183:J236" si="22">I183*H183</f>
        <v>1655.7914624999999</v>
      </c>
      <c r="K183" s="261">
        <f t="shared" ref="K183:K236" si="23">J183*(1+$K$12)</f>
        <v>2022.0525340049999</v>
      </c>
      <c r="L183" s="91">
        <f t="shared" si="21"/>
        <v>1.1092691916597477E-3</v>
      </c>
      <c r="M183" s="262"/>
      <c r="N183" s="262"/>
    </row>
    <row r="184" spans="1:14" s="29" customFormat="1" ht="15.5" x14ac:dyDescent="0.35">
      <c r="A184" s="129"/>
      <c r="B184" s="122"/>
      <c r="C184" s="130"/>
      <c r="D184" s="142" t="s">
        <v>256</v>
      </c>
      <c r="E184" s="143"/>
      <c r="F184" s="131"/>
      <c r="G184" s="132"/>
      <c r="H184" s="133"/>
      <c r="I184" s="126"/>
      <c r="J184" s="127">
        <f>SUBTOTAL(9,J185:J236)</f>
        <v>170298.01665356423</v>
      </c>
      <c r="K184" s="127">
        <f t="shared" ref="K184:L184" si="24">SUBTOTAL(9,K185:K236)</f>
        <v>207967.93793733272</v>
      </c>
      <c r="L184" s="128">
        <f t="shared" si="24"/>
        <v>0.11408824574402439</v>
      </c>
      <c r="M184" s="144"/>
      <c r="N184" s="144"/>
    </row>
    <row r="185" spans="1:14" s="29" customFormat="1" ht="15.5" outlineLevel="1" x14ac:dyDescent="0.35">
      <c r="A185" s="134">
        <v>11</v>
      </c>
      <c r="B185" s="116"/>
      <c r="C185" s="135"/>
      <c r="D185" s="139" t="s">
        <v>88</v>
      </c>
      <c r="E185" s="140"/>
      <c r="F185" s="136"/>
      <c r="G185" s="137"/>
      <c r="H185" s="138"/>
      <c r="I185" s="95"/>
      <c r="J185" s="77">
        <f>SUBTOTAL(9,J186:J186)</f>
        <v>680.67348375000006</v>
      </c>
      <c r="K185" s="77">
        <f t="shared" ref="K185:L185" si="25">SUBTOTAL(9,K186:K186)</f>
        <v>831.23845835550014</v>
      </c>
      <c r="L185" s="90">
        <f t="shared" si="25"/>
        <v>4.5600556724913487E-4</v>
      </c>
      <c r="M185" s="141"/>
      <c r="N185" s="141"/>
    </row>
    <row r="186" spans="1:14" s="29" customFormat="1" ht="15.5" outlineLevel="2" x14ac:dyDescent="0.35">
      <c r="A186" s="252" t="s">
        <v>405</v>
      </c>
      <c r="B186" s="253" t="s">
        <v>62</v>
      </c>
      <c r="C186" s="264" t="s">
        <v>162</v>
      </c>
      <c r="D186" s="265" t="s">
        <v>91</v>
      </c>
      <c r="E186" s="266"/>
      <c r="F186" s="267"/>
      <c r="G186" s="258" t="s">
        <v>85</v>
      </c>
      <c r="H186" s="268">
        <v>1.5</v>
      </c>
      <c r="I186" s="260">
        <v>453.78232250000002</v>
      </c>
      <c r="J186" s="261">
        <f t="shared" si="22"/>
        <v>680.67348375000006</v>
      </c>
      <c r="K186" s="261">
        <f t="shared" si="23"/>
        <v>831.23845835550014</v>
      </c>
      <c r="L186" s="91">
        <f>K186/$K$237</f>
        <v>4.5600556724913487E-4</v>
      </c>
      <c r="M186" s="262"/>
      <c r="N186" s="262"/>
    </row>
    <row r="187" spans="1:14" s="29" customFormat="1" ht="15.5" outlineLevel="2" x14ac:dyDescent="0.35">
      <c r="A187" s="134">
        <v>12</v>
      </c>
      <c r="B187" s="116"/>
      <c r="C187" s="135"/>
      <c r="D187" s="139" t="s">
        <v>94</v>
      </c>
      <c r="E187" s="140"/>
      <c r="F187" s="136"/>
      <c r="G187" s="137"/>
      <c r="H187" s="138"/>
      <c r="I187" s="95"/>
      <c r="J187" s="77">
        <f>SUBTOTAL(9,J188:J195)</f>
        <v>5779.4531987599994</v>
      </c>
      <c r="K187" s="77">
        <f t="shared" ref="K187:L187" si="26">SUBTOTAL(9,K188:K195)</f>
        <v>7057.8682463257119</v>
      </c>
      <c r="L187" s="90">
        <f t="shared" si="26"/>
        <v>3.8718458955841178E-3</v>
      </c>
      <c r="M187" s="141"/>
      <c r="N187" s="141"/>
    </row>
    <row r="188" spans="1:14" s="29" customFormat="1" ht="15.5" outlineLevel="2" x14ac:dyDescent="0.35">
      <c r="A188" s="252" t="s">
        <v>406</v>
      </c>
      <c r="B188" s="253" t="s">
        <v>62</v>
      </c>
      <c r="C188" s="264" t="s">
        <v>165</v>
      </c>
      <c r="D188" s="265" t="s">
        <v>95</v>
      </c>
      <c r="E188" s="266"/>
      <c r="F188" s="267"/>
      <c r="G188" s="270" t="s">
        <v>86</v>
      </c>
      <c r="H188" s="268">
        <v>2</v>
      </c>
      <c r="I188" s="260">
        <v>126.15553999999999</v>
      </c>
      <c r="J188" s="261">
        <f t="shared" si="22"/>
        <v>252.31107999999998</v>
      </c>
      <c r="K188" s="261">
        <f t="shared" si="23"/>
        <v>308.12229089599998</v>
      </c>
      <c r="L188" s="91">
        <f t="shared" ref="L188:L195" si="27">K188/$K$237</f>
        <v>1.6903149587196156E-4</v>
      </c>
      <c r="M188" s="262"/>
      <c r="N188" s="262"/>
    </row>
    <row r="189" spans="1:14" s="29" customFormat="1" ht="15.5" outlineLevel="2" x14ac:dyDescent="0.35">
      <c r="A189" s="252" t="s">
        <v>407</v>
      </c>
      <c r="B189" s="253" t="s">
        <v>62</v>
      </c>
      <c r="C189" s="264" t="s">
        <v>214</v>
      </c>
      <c r="D189" s="265" t="s">
        <v>221</v>
      </c>
      <c r="E189" s="266"/>
      <c r="F189" s="267"/>
      <c r="G189" s="258" t="s">
        <v>85</v>
      </c>
      <c r="H189" s="268">
        <v>73</v>
      </c>
      <c r="I189" s="260">
        <v>12.615553999999999</v>
      </c>
      <c r="J189" s="261">
        <f t="shared" si="22"/>
        <v>920.93544199999997</v>
      </c>
      <c r="K189" s="261">
        <f t="shared" si="23"/>
        <v>1124.6463617704001</v>
      </c>
      <c r="L189" s="91">
        <f t="shared" si="27"/>
        <v>6.1696495993265974E-4</v>
      </c>
      <c r="M189" s="262"/>
      <c r="N189" s="262"/>
    </row>
    <row r="190" spans="1:14" s="29" customFormat="1" ht="15.5" outlineLevel="2" x14ac:dyDescent="0.35">
      <c r="A190" s="252" t="s">
        <v>408</v>
      </c>
      <c r="B190" s="253" t="s">
        <v>62</v>
      </c>
      <c r="C190" s="264" t="s">
        <v>167</v>
      </c>
      <c r="D190" s="265" t="s">
        <v>97</v>
      </c>
      <c r="E190" s="266"/>
      <c r="F190" s="267"/>
      <c r="G190" s="258" t="s">
        <v>85</v>
      </c>
      <c r="H190" s="268">
        <v>1</v>
      </c>
      <c r="I190" s="260">
        <v>18.923330999999997</v>
      </c>
      <c r="J190" s="261">
        <f t="shared" si="22"/>
        <v>18.923330999999997</v>
      </c>
      <c r="K190" s="261">
        <f t="shared" si="23"/>
        <v>23.109171817199996</v>
      </c>
      <c r="L190" s="91">
        <f t="shared" si="27"/>
        <v>1.2677362190397116E-5</v>
      </c>
      <c r="M190" s="262"/>
      <c r="N190" s="262"/>
    </row>
    <row r="191" spans="1:14" s="29" customFormat="1" ht="15.5" outlineLevel="2" x14ac:dyDescent="0.35">
      <c r="A191" s="252" t="s">
        <v>409</v>
      </c>
      <c r="B191" s="253" t="s">
        <v>62</v>
      </c>
      <c r="C191" s="264" t="s">
        <v>168</v>
      </c>
      <c r="D191" s="265" t="s">
        <v>98</v>
      </c>
      <c r="E191" s="266"/>
      <c r="F191" s="267"/>
      <c r="G191" s="258" t="s">
        <v>85</v>
      </c>
      <c r="H191" s="268">
        <v>176</v>
      </c>
      <c r="I191" s="260">
        <v>9.1562345999999994</v>
      </c>
      <c r="J191" s="261">
        <f t="shared" si="22"/>
        <v>1611.4972895999999</v>
      </c>
      <c r="K191" s="261">
        <f t="shared" si="23"/>
        <v>1967.96049005952</v>
      </c>
      <c r="L191" s="91">
        <f t="shared" si="27"/>
        <v>1.0795950675440002E-3</v>
      </c>
      <c r="M191" s="262"/>
      <c r="N191" s="262"/>
    </row>
    <row r="192" spans="1:14" s="29" customFormat="1" ht="15.5" outlineLevel="2" x14ac:dyDescent="0.35">
      <c r="A192" s="252" t="s">
        <v>410</v>
      </c>
      <c r="B192" s="253" t="s">
        <v>62</v>
      </c>
      <c r="C192" s="264" t="s">
        <v>82</v>
      </c>
      <c r="D192" s="265" t="s">
        <v>100</v>
      </c>
      <c r="E192" s="266"/>
      <c r="F192" s="267"/>
      <c r="G192" s="270" t="s">
        <v>86</v>
      </c>
      <c r="H192" s="268">
        <v>3</v>
      </c>
      <c r="I192" s="260">
        <v>117.443331</v>
      </c>
      <c r="J192" s="261">
        <f t="shared" si="22"/>
        <v>352.329993</v>
      </c>
      <c r="K192" s="261">
        <f t="shared" si="23"/>
        <v>430.26538745160002</v>
      </c>
      <c r="L192" s="91">
        <f t="shared" si="27"/>
        <v>2.360374572426536E-4</v>
      </c>
      <c r="M192" s="262"/>
      <c r="N192" s="262"/>
    </row>
    <row r="193" spans="1:14" s="29" customFormat="1" ht="15.5" outlineLevel="2" x14ac:dyDescent="0.35">
      <c r="A193" s="252" t="s">
        <v>411</v>
      </c>
      <c r="B193" s="253" t="s">
        <v>62</v>
      </c>
      <c r="C193" s="264" t="s">
        <v>218</v>
      </c>
      <c r="D193" s="265" t="s">
        <v>225</v>
      </c>
      <c r="E193" s="266"/>
      <c r="F193" s="267"/>
      <c r="G193" s="258" t="s">
        <v>85</v>
      </c>
      <c r="H193" s="268">
        <v>4.8</v>
      </c>
      <c r="I193" s="260">
        <v>95.364553199999989</v>
      </c>
      <c r="J193" s="261">
        <f t="shared" si="22"/>
        <v>457.74985535999991</v>
      </c>
      <c r="K193" s="261">
        <f t="shared" si="23"/>
        <v>559.00412336563193</v>
      </c>
      <c r="L193" s="91">
        <f t="shared" si="27"/>
        <v>3.0666169233104954E-4</v>
      </c>
      <c r="M193" s="262"/>
      <c r="N193" s="262"/>
    </row>
    <row r="194" spans="1:14" s="29" customFormat="1" ht="15.5" outlineLevel="2" x14ac:dyDescent="0.35">
      <c r="A194" s="252" t="s">
        <v>412</v>
      </c>
      <c r="B194" s="253" t="s">
        <v>62</v>
      </c>
      <c r="C194" s="264" t="s">
        <v>210</v>
      </c>
      <c r="D194" s="265" t="s">
        <v>226</v>
      </c>
      <c r="E194" s="266"/>
      <c r="F194" s="267"/>
      <c r="G194" s="270" t="s">
        <v>80</v>
      </c>
      <c r="H194" s="268">
        <v>1</v>
      </c>
      <c r="I194" s="260">
        <v>45.535790300000002</v>
      </c>
      <c r="J194" s="261">
        <f t="shared" si="22"/>
        <v>45.535790300000002</v>
      </c>
      <c r="K194" s="261">
        <f t="shared" si="23"/>
        <v>55.608307114360002</v>
      </c>
      <c r="L194" s="91">
        <f t="shared" si="27"/>
        <v>3.0505924472761791E-5</v>
      </c>
      <c r="M194" s="262"/>
      <c r="N194" s="262"/>
    </row>
    <row r="195" spans="1:14" s="29" customFormat="1" ht="15.5" outlineLevel="2" x14ac:dyDescent="0.35">
      <c r="A195" s="252" t="s">
        <v>413</v>
      </c>
      <c r="B195" s="253" t="s">
        <v>62</v>
      </c>
      <c r="C195" s="264" t="s">
        <v>174</v>
      </c>
      <c r="D195" s="265" t="s">
        <v>105</v>
      </c>
      <c r="E195" s="266"/>
      <c r="F195" s="267"/>
      <c r="G195" s="270" t="s">
        <v>81</v>
      </c>
      <c r="H195" s="268">
        <v>115</v>
      </c>
      <c r="I195" s="260">
        <v>18.4362645</v>
      </c>
      <c r="J195" s="261">
        <f t="shared" si="22"/>
        <v>2120.1704175</v>
      </c>
      <c r="K195" s="261">
        <f t="shared" si="23"/>
        <v>2589.1521138510002</v>
      </c>
      <c r="L195" s="91">
        <f t="shared" si="27"/>
        <v>1.4203719359986344E-3</v>
      </c>
      <c r="M195" s="262"/>
      <c r="N195" s="262"/>
    </row>
    <row r="196" spans="1:14" s="29" customFormat="1" ht="15.5" outlineLevel="2" x14ac:dyDescent="0.35">
      <c r="A196" s="134">
        <v>13</v>
      </c>
      <c r="B196" s="116"/>
      <c r="C196" s="135"/>
      <c r="D196" s="139" t="s">
        <v>106</v>
      </c>
      <c r="E196" s="140"/>
      <c r="F196" s="136"/>
      <c r="G196" s="137"/>
      <c r="H196" s="138"/>
      <c r="I196" s="95"/>
      <c r="J196" s="77">
        <f>SUBTOTAL(9,J197:J236)</f>
        <v>163837.88997105422</v>
      </c>
      <c r="K196" s="77">
        <f t="shared" ref="K196:L196" si="28">SUBTOTAL(9,K197:K236)</f>
        <v>200078.83123265149</v>
      </c>
      <c r="L196" s="90">
        <f t="shared" si="28"/>
        <v>0.10976039428119114</v>
      </c>
      <c r="M196" s="141"/>
      <c r="N196" s="141"/>
    </row>
    <row r="197" spans="1:14" s="29" customFormat="1" ht="15.5" outlineLevel="2" x14ac:dyDescent="0.35">
      <c r="A197" s="252" t="s">
        <v>414</v>
      </c>
      <c r="B197" s="253" t="s">
        <v>65</v>
      </c>
      <c r="C197" s="271">
        <v>600031650</v>
      </c>
      <c r="D197" s="265" t="s">
        <v>109</v>
      </c>
      <c r="E197" s="266"/>
      <c r="F197" s="267" t="s">
        <v>204</v>
      </c>
      <c r="G197" s="270" t="s">
        <v>81</v>
      </c>
      <c r="H197" s="268">
        <v>66.5</v>
      </c>
      <c r="I197" s="260">
        <v>124.11865586699767</v>
      </c>
      <c r="J197" s="261">
        <f t="shared" si="22"/>
        <v>8253.8906151553456</v>
      </c>
      <c r="K197" s="261">
        <f t="shared" si="23"/>
        <v>10079.651219227708</v>
      </c>
      <c r="L197" s="91">
        <f t="shared" ref="L197:L236" si="29">K197/$K$237</f>
        <v>5.5295529528201978E-3</v>
      </c>
      <c r="M197" s="262"/>
      <c r="N197" s="262"/>
    </row>
    <row r="198" spans="1:14" s="29" customFormat="1" ht="15.5" outlineLevel="2" x14ac:dyDescent="0.35">
      <c r="A198" s="252" t="s">
        <v>415</v>
      </c>
      <c r="B198" s="253" t="s">
        <v>64</v>
      </c>
      <c r="C198" s="254">
        <v>500011276</v>
      </c>
      <c r="D198" s="265" t="s">
        <v>111</v>
      </c>
      <c r="E198" s="266"/>
      <c r="F198" s="267"/>
      <c r="G198" s="258" t="s">
        <v>85</v>
      </c>
      <c r="H198" s="268">
        <v>73</v>
      </c>
      <c r="I198" s="260">
        <v>493.06679319387194</v>
      </c>
      <c r="J198" s="261">
        <f t="shared" si="22"/>
        <v>35993.87590315265</v>
      </c>
      <c r="K198" s="261">
        <f t="shared" si="23"/>
        <v>43955.721252930016</v>
      </c>
      <c r="L198" s="91">
        <f t="shared" si="29"/>
        <v>2.4113482000630508E-2</v>
      </c>
      <c r="M198" s="262"/>
      <c r="N198" s="262"/>
    </row>
    <row r="199" spans="1:14" s="29" customFormat="1" ht="15.5" outlineLevel="2" x14ac:dyDescent="0.35">
      <c r="A199" s="252" t="s">
        <v>416</v>
      </c>
      <c r="B199" s="253" t="s">
        <v>62</v>
      </c>
      <c r="C199" s="264" t="s">
        <v>175</v>
      </c>
      <c r="D199" s="265" t="s">
        <v>113</v>
      </c>
      <c r="E199" s="266"/>
      <c r="F199" s="267"/>
      <c r="G199" s="258" t="s">
        <v>85</v>
      </c>
      <c r="H199" s="268">
        <v>10.7</v>
      </c>
      <c r="I199" s="260">
        <v>2708.47</v>
      </c>
      <c r="J199" s="261">
        <f t="shared" si="22"/>
        <v>28980.628999999997</v>
      </c>
      <c r="K199" s="261">
        <f t="shared" si="23"/>
        <v>35391.144134800001</v>
      </c>
      <c r="L199" s="91">
        <f t="shared" si="29"/>
        <v>1.94150770991918E-2</v>
      </c>
      <c r="M199" s="262"/>
      <c r="N199" s="262"/>
    </row>
    <row r="200" spans="1:14" s="29" customFormat="1" ht="15.5" outlineLevel="2" x14ac:dyDescent="0.35">
      <c r="A200" s="252" t="s">
        <v>417</v>
      </c>
      <c r="B200" s="253" t="s">
        <v>26</v>
      </c>
      <c r="C200" s="269">
        <v>10014075</v>
      </c>
      <c r="D200" s="265" t="s">
        <v>253</v>
      </c>
      <c r="E200" s="266"/>
      <c r="F200" s="267"/>
      <c r="G200" s="258" t="s">
        <v>85</v>
      </c>
      <c r="H200" s="268">
        <v>10.7</v>
      </c>
      <c r="I200" s="260">
        <v>631.46</v>
      </c>
      <c r="J200" s="261">
        <f t="shared" si="22"/>
        <v>6756.6220000000003</v>
      </c>
      <c r="K200" s="261">
        <f t="shared" si="23"/>
        <v>8251.1867864000014</v>
      </c>
      <c r="L200" s="91">
        <f t="shared" si="29"/>
        <v>4.5264834334719064E-3</v>
      </c>
      <c r="M200" s="262"/>
      <c r="N200" s="262"/>
    </row>
    <row r="201" spans="1:14" s="29" customFormat="1" ht="15.5" outlineLevel="2" x14ac:dyDescent="0.35">
      <c r="A201" s="252" t="s">
        <v>418</v>
      </c>
      <c r="B201" s="253" t="s">
        <v>62</v>
      </c>
      <c r="C201" s="264" t="s">
        <v>178</v>
      </c>
      <c r="D201" s="265" t="s">
        <v>116</v>
      </c>
      <c r="E201" s="266"/>
      <c r="F201" s="267"/>
      <c r="G201" s="270" t="s">
        <v>81</v>
      </c>
      <c r="H201" s="268">
        <v>6</v>
      </c>
      <c r="I201" s="260">
        <v>42.180488999999994</v>
      </c>
      <c r="J201" s="261">
        <f t="shared" si="22"/>
        <v>253.08293399999997</v>
      </c>
      <c r="K201" s="261">
        <f t="shared" si="23"/>
        <v>309.06487900079998</v>
      </c>
      <c r="L201" s="91">
        <f t="shared" si="29"/>
        <v>1.6954858626773314E-4</v>
      </c>
      <c r="M201" s="262"/>
      <c r="N201" s="262"/>
    </row>
    <row r="202" spans="1:14" s="29" customFormat="1" ht="15.5" outlineLevel="2" x14ac:dyDescent="0.35">
      <c r="A202" s="252" t="s">
        <v>419</v>
      </c>
      <c r="B202" s="253" t="s">
        <v>62</v>
      </c>
      <c r="C202" s="264" t="s">
        <v>179</v>
      </c>
      <c r="D202" s="265" t="s">
        <v>117</v>
      </c>
      <c r="E202" s="266"/>
      <c r="F202" s="267"/>
      <c r="G202" s="270" t="s">
        <v>81</v>
      </c>
      <c r="H202" s="268">
        <v>60</v>
      </c>
      <c r="I202" s="260">
        <v>48.79526899999999</v>
      </c>
      <c r="J202" s="261">
        <f t="shared" si="22"/>
        <v>2927.7161399999995</v>
      </c>
      <c r="K202" s="261">
        <f t="shared" si="23"/>
        <v>3575.3269501679997</v>
      </c>
      <c r="L202" s="91">
        <f t="shared" si="29"/>
        <v>1.9613733912624259E-3</v>
      </c>
      <c r="M202" s="262"/>
      <c r="N202" s="262"/>
    </row>
    <row r="203" spans="1:14" s="29" customFormat="1" ht="15.5" outlineLevel="2" x14ac:dyDescent="0.35">
      <c r="A203" s="252" t="s">
        <v>420</v>
      </c>
      <c r="B203" s="253" t="s">
        <v>62</v>
      </c>
      <c r="C203" s="264" t="s">
        <v>180</v>
      </c>
      <c r="D203" s="265" t="s">
        <v>118</v>
      </c>
      <c r="E203" s="266"/>
      <c r="F203" s="267"/>
      <c r="G203" s="270" t="s">
        <v>80</v>
      </c>
      <c r="H203" s="268">
        <v>1</v>
      </c>
      <c r="I203" s="260">
        <v>39.019023199999999</v>
      </c>
      <c r="J203" s="261">
        <f t="shared" si="22"/>
        <v>39.019023199999999</v>
      </c>
      <c r="K203" s="261">
        <f t="shared" si="23"/>
        <v>47.650031131840002</v>
      </c>
      <c r="L203" s="91">
        <f t="shared" si="29"/>
        <v>2.6140127730255735E-5</v>
      </c>
      <c r="M203" s="262"/>
      <c r="N203" s="262"/>
    </row>
    <row r="204" spans="1:14" s="29" customFormat="1" ht="15.5" outlineLevel="2" x14ac:dyDescent="0.35">
      <c r="A204" s="252" t="s">
        <v>421</v>
      </c>
      <c r="B204" s="253" t="s">
        <v>62</v>
      </c>
      <c r="C204" s="264" t="s">
        <v>181</v>
      </c>
      <c r="D204" s="265" t="s">
        <v>119</v>
      </c>
      <c r="E204" s="266"/>
      <c r="F204" s="267"/>
      <c r="G204" s="270" t="s">
        <v>80</v>
      </c>
      <c r="H204" s="268">
        <v>1</v>
      </c>
      <c r="I204" s="260">
        <v>35.538065500000002</v>
      </c>
      <c r="J204" s="261">
        <f t="shared" si="22"/>
        <v>35.538065500000002</v>
      </c>
      <c r="K204" s="261">
        <f t="shared" si="23"/>
        <v>43.399085588600002</v>
      </c>
      <c r="L204" s="91">
        <f t="shared" si="29"/>
        <v>2.3808119611159169E-5</v>
      </c>
      <c r="M204" s="262"/>
      <c r="N204" s="262"/>
    </row>
    <row r="205" spans="1:14" s="29" customFormat="1" ht="15.5" outlineLevel="2" x14ac:dyDescent="0.35">
      <c r="A205" s="252" t="s">
        <v>422</v>
      </c>
      <c r="B205" s="253" t="s">
        <v>62</v>
      </c>
      <c r="C205" s="264" t="s">
        <v>182</v>
      </c>
      <c r="D205" s="265" t="s">
        <v>120</v>
      </c>
      <c r="E205" s="266"/>
      <c r="F205" s="267"/>
      <c r="G205" s="270" t="s">
        <v>80</v>
      </c>
      <c r="H205" s="268">
        <v>1</v>
      </c>
      <c r="I205" s="260">
        <v>65.913888499999999</v>
      </c>
      <c r="J205" s="261">
        <f t="shared" si="22"/>
        <v>65.913888499999999</v>
      </c>
      <c r="K205" s="261">
        <f t="shared" si="23"/>
        <v>80.494040636199998</v>
      </c>
      <c r="L205" s="91">
        <f t="shared" si="29"/>
        <v>4.4157883085802987E-5</v>
      </c>
      <c r="M205" s="262"/>
      <c r="N205" s="262"/>
    </row>
    <row r="206" spans="1:14" s="29" customFormat="1" ht="15.5" outlineLevel="2" x14ac:dyDescent="0.35">
      <c r="A206" s="252" t="s">
        <v>423</v>
      </c>
      <c r="B206" s="253" t="s">
        <v>62</v>
      </c>
      <c r="C206" s="264" t="s">
        <v>183</v>
      </c>
      <c r="D206" s="265" t="s">
        <v>121</v>
      </c>
      <c r="E206" s="266"/>
      <c r="F206" s="267"/>
      <c r="G206" s="270" t="s">
        <v>80</v>
      </c>
      <c r="H206" s="268">
        <v>1</v>
      </c>
      <c r="I206" s="260">
        <v>126.55887609999999</v>
      </c>
      <c r="J206" s="261">
        <f t="shared" si="22"/>
        <v>126.55887609999999</v>
      </c>
      <c r="K206" s="261">
        <f t="shared" si="23"/>
        <v>154.55369949332001</v>
      </c>
      <c r="L206" s="91">
        <f t="shared" si="29"/>
        <v>8.4785956062877801E-5</v>
      </c>
      <c r="M206" s="262"/>
      <c r="N206" s="262"/>
    </row>
    <row r="207" spans="1:14" s="29" customFormat="1" ht="15.5" outlineLevel="2" x14ac:dyDescent="0.35">
      <c r="A207" s="252" t="s">
        <v>424</v>
      </c>
      <c r="B207" s="253" t="s">
        <v>62</v>
      </c>
      <c r="C207" s="264" t="s">
        <v>184</v>
      </c>
      <c r="D207" s="265" t="s">
        <v>122</v>
      </c>
      <c r="E207" s="266"/>
      <c r="F207" s="267"/>
      <c r="G207" s="270" t="s">
        <v>80</v>
      </c>
      <c r="H207" s="268">
        <v>1</v>
      </c>
      <c r="I207" s="260">
        <v>212.75649439999998</v>
      </c>
      <c r="J207" s="261">
        <f t="shared" si="22"/>
        <v>212.75649439999998</v>
      </c>
      <c r="K207" s="261">
        <f t="shared" si="23"/>
        <v>259.81823096127999</v>
      </c>
      <c r="L207" s="91">
        <f t="shared" si="29"/>
        <v>1.4253257726496441E-4</v>
      </c>
      <c r="M207" s="262"/>
      <c r="N207" s="262"/>
    </row>
    <row r="208" spans="1:14" s="29" customFormat="1" ht="15.5" outlineLevel="2" x14ac:dyDescent="0.35">
      <c r="A208" s="252" t="s">
        <v>425</v>
      </c>
      <c r="B208" s="253" t="s">
        <v>62</v>
      </c>
      <c r="C208" s="264" t="s">
        <v>185</v>
      </c>
      <c r="D208" s="265" t="s">
        <v>123</v>
      </c>
      <c r="E208" s="266"/>
      <c r="F208" s="267"/>
      <c r="G208" s="258" t="s">
        <v>85</v>
      </c>
      <c r="H208" s="268">
        <v>176</v>
      </c>
      <c r="I208" s="260">
        <v>24.481900100000001</v>
      </c>
      <c r="J208" s="261">
        <f t="shared" si="22"/>
        <v>4308.8144176000005</v>
      </c>
      <c r="K208" s="261">
        <f t="shared" si="23"/>
        <v>5261.9241667731212</v>
      </c>
      <c r="L208" s="91">
        <f t="shared" si="29"/>
        <v>2.8866165783983924E-3</v>
      </c>
      <c r="M208" s="262"/>
      <c r="N208" s="262"/>
    </row>
    <row r="209" spans="1:14" s="29" customFormat="1" ht="15.5" outlineLevel="2" x14ac:dyDescent="0.35">
      <c r="A209" s="252" t="s">
        <v>426</v>
      </c>
      <c r="B209" s="253" t="s">
        <v>62</v>
      </c>
      <c r="C209" s="264" t="s">
        <v>186</v>
      </c>
      <c r="D209" s="265" t="s">
        <v>124</v>
      </c>
      <c r="E209" s="266"/>
      <c r="F209" s="267"/>
      <c r="G209" s="258" t="s">
        <v>85</v>
      </c>
      <c r="H209" s="268">
        <v>176</v>
      </c>
      <c r="I209" s="260">
        <v>163.95015219999999</v>
      </c>
      <c r="J209" s="261">
        <f t="shared" si="22"/>
        <v>28855.226787199997</v>
      </c>
      <c r="K209" s="261">
        <f t="shared" si="23"/>
        <v>35238.002952528637</v>
      </c>
      <c r="L209" s="91">
        <f t="shared" si="29"/>
        <v>1.9331066029938563E-2</v>
      </c>
      <c r="M209" s="262"/>
      <c r="N209" s="262"/>
    </row>
    <row r="210" spans="1:14" s="29" customFormat="1" ht="15.5" outlineLevel="2" x14ac:dyDescent="0.35">
      <c r="A210" s="252" t="s">
        <v>427</v>
      </c>
      <c r="B210" s="253" t="s">
        <v>62</v>
      </c>
      <c r="C210" s="264" t="s">
        <v>454</v>
      </c>
      <c r="D210" s="265" t="s">
        <v>234</v>
      </c>
      <c r="E210" s="266"/>
      <c r="F210" s="267"/>
      <c r="G210" s="258" t="s">
        <v>85</v>
      </c>
      <c r="H210" s="268">
        <v>1</v>
      </c>
      <c r="I210" s="260">
        <v>41.823634300000002</v>
      </c>
      <c r="J210" s="261">
        <f t="shared" si="22"/>
        <v>41.823634300000002</v>
      </c>
      <c r="K210" s="261">
        <f t="shared" si="23"/>
        <v>51.075022207160004</v>
      </c>
      <c r="L210" s="91">
        <f t="shared" si="29"/>
        <v>2.8019029003921986E-5</v>
      </c>
      <c r="M210" s="262"/>
      <c r="N210" s="262"/>
    </row>
    <row r="211" spans="1:14" s="29" customFormat="1" ht="15.5" outlineLevel="2" x14ac:dyDescent="0.35">
      <c r="A211" s="252" t="s">
        <v>428</v>
      </c>
      <c r="B211" s="253" t="s">
        <v>26</v>
      </c>
      <c r="C211" s="269">
        <v>9005017</v>
      </c>
      <c r="D211" s="265" t="s">
        <v>239</v>
      </c>
      <c r="E211" s="266"/>
      <c r="F211" s="267"/>
      <c r="G211" s="270" t="s">
        <v>80</v>
      </c>
      <c r="H211" s="268">
        <v>2</v>
      </c>
      <c r="I211" s="260">
        <v>2011.59</v>
      </c>
      <c r="J211" s="261">
        <f t="shared" si="22"/>
        <v>4023.18</v>
      </c>
      <c r="K211" s="261">
        <f t="shared" si="23"/>
        <v>4913.1074159999998</v>
      </c>
      <c r="L211" s="91">
        <f t="shared" si="29"/>
        <v>2.6952606820206163E-3</v>
      </c>
      <c r="M211" s="262"/>
      <c r="N211" s="262"/>
    </row>
    <row r="212" spans="1:14" s="29" customFormat="1" ht="15.5" outlineLevel="2" x14ac:dyDescent="0.35">
      <c r="A212" s="252" t="s">
        <v>429</v>
      </c>
      <c r="B212" s="253" t="s">
        <v>62</v>
      </c>
      <c r="C212" s="264" t="s">
        <v>187</v>
      </c>
      <c r="D212" s="265" t="s">
        <v>126</v>
      </c>
      <c r="E212" s="266"/>
      <c r="F212" s="267"/>
      <c r="G212" s="270" t="s">
        <v>81</v>
      </c>
      <c r="H212" s="268">
        <v>12</v>
      </c>
      <c r="I212" s="260">
        <v>89.067529000000007</v>
      </c>
      <c r="J212" s="261">
        <f t="shared" si="22"/>
        <v>1068.810348</v>
      </c>
      <c r="K212" s="261">
        <f t="shared" si="23"/>
        <v>1305.2311969776001</v>
      </c>
      <c r="L212" s="91">
        <f t="shared" si="29"/>
        <v>7.1603122592108057E-4</v>
      </c>
      <c r="M212" s="262"/>
      <c r="N212" s="262"/>
    </row>
    <row r="213" spans="1:14" s="29" customFormat="1" ht="15.5" outlineLevel="2" x14ac:dyDescent="0.35">
      <c r="A213" s="252" t="s">
        <v>430</v>
      </c>
      <c r="B213" s="253" t="s">
        <v>26</v>
      </c>
      <c r="C213" s="269">
        <v>9003005</v>
      </c>
      <c r="D213" s="265" t="s">
        <v>127</v>
      </c>
      <c r="E213" s="266"/>
      <c r="F213" s="267"/>
      <c r="G213" s="270" t="s">
        <v>81</v>
      </c>
      <c r="H213" s="268">
        <v>1890</v>
      </c>
      <c r="I213" s="260">
        <v>4.3</v>
      </c>
      <c r="J213" s="261">
        <f t="shared" si="22"/>
        <v>8127</v>
      </c>
      <c r="K213" s="261">
        <f t="shared" si="23"/>
        <v>9924.6923999999999</v>
      </c>
      <c r="L213" s="91">
        <f t="shared" si="29"/>
        <v>5.4445447538468451E-3</v>
      </c>
      <c r="M213" s="262"/>
      <c r="N213" s="262"/>
    </row>
    <row r="214" spans="1:14" s="29" customFormat="1" ht="15.5" outlineLevel="2" x14ac:dyDescent="0.35">
      <c r="A214" s="252" t="s">
        <v>431</v>
      </c>
      <c r="B214" s="253" t="s">
        <v>26</v>
      </c>
      <c r="C214" s="269">
        <v>9003006</v>
      </c>
      <c r="D214" s="265" t="s">
        <v>128</v>
      </c>
      <c r="E214" s="266"/>
      <c r="F214" s="267"/>
      <c r="G214" s="270" t="s">
        <v>81</v>
      </c>
      <c r="H214" s="268">
        <v>150</v>
      </c>
      <c r="I214" s="260">
        <v>7.72</v>
      </c>
      <c r="J214" s="261">
        <f t="shared" si="22"/>
        <v>1158</v>
      </c>
      <c r="K214" s="261">
        <f t="shared" si="23"/>
        <v>1414.1496</v>
      </c>
      <c r="L214" s="91">
        <f t="shared" si="29"/>
        <v>7.7578230896451904E-4</v>
      </c>
      <c r="M214" s="262"/>
      <c r="N214" s="262"/>
    </row>
    <row r="215" spans="1:14" s="29" customFormat="1" ht="15.5" outlineLevel="2" x14ac:dyDescent="0.35">
      <c r="A215" s="252" t="s">
        <v>432</v>
      </c>
      <c r="B215" s="253" t="s">
        <v>26</v>
      </c>
      <c r="C215" s="269">
        <v>9003009</v>
      </c>
      <c r="D215" s="265" t="s">
        <v>240</v>
      </c>
      <c r="E215" s="266"/>
      <c r="F215" s="267"/>
      <c r="G215" s="270" t="s">
        <v>81</v>
      </c>
      <c r="H215" s="268">
        <v>200</v>
      </c>
      <c r="I215" s="260">
        <v>21.51</v>
      </c>
      <c r="J215" s="261">
        <f t="shared" si="22"/>
        <v>4302</v>
      </c>
      <c r="K215" s="261">
        <f t="shared" si="23"/>
        <v>5253.6024000000007</v>
      </c>
      <c r="L215" s="91">
        <f t="shared" si="29"/>
        <v>2.8820513757904678E-3</v>
      </c>
      <c r="M215" s="262"/>
      <c r="N215" s="262"/>
    </row>
    <row r="216" spans="1:14" s="29" customFormat="1" ht="15.5" outlineLevel="2" x14ac:dyDescent="0.35">
      <c r="A216" s="252" t="s">
        <v>433</v>
      </c>
      <c r="B216" s="253" t="s">
        <v>26</v>
      </c>
      <c r="C216" s="269">
        <v>9004060</v>
      </c>
      <c r="D216" s="265" t="s">
        <v>129</v>
      </c>
      <c r="E216" s="266"/>
      <c r="F216" s="267"/>
      <c r="G216" s="270" t="s">
        <v>80</v>
      </c>
      <c r="H216" s="268">
        <v>2</v>
      </c>
      <c r="I216" s="260">
        <v>66.34</v>
      </c>
      <c r="J216" s="261">
        <f t="shared" si="22"/>
        <v>132.68</v>
      </c>
      <c r="K216" s="261">
        <f t="shared" si="23"/>
        <v>162.02881600000001</v>
      </c>
      <c r="L216" s="91">
        <f t="shared" si="29"/>
        <v>8.8886698405364766E-5</v>
      </c>
      <c r="M216" s="262"/>
      <c r="N216" s="262"/>
    </row>
    <row r="217" spans="1:14" s="29" customFormat="1" ht="15.5" outlineLevel="2" x14ac:dyDescent="0.35">
      <c r="A217" s="252" t="s">
        <v>434</v>
      </c>
      <c r="B217" s="253" t="s">
        <v>26</v>
      </c>
      <c r="C217" s="269">
        <v>9004078</v>
      </c>
      <c r="D217" s="265" t="s">
        <v>241</v>
      </c>
      <c r="E217" s="266"/>
      <c r="F217" s="267"/>
      <c r="G217" s="270" t="s">
        <v>80</v>
      </c>
      <c r="H217" s="268">
        <v>2</v>
      </c>
      <c r="I217" s="260">
        <v>2063.66</v>
      </c>
      <c r="J217" s="261">
        <f t="shared" si="22"/>
        <v>4127.32</v>
      </c>
      <c r="K217" s="261">
        <f t="shared" si="23"/>
        <v>5040.2831839999999</v>
      </c>
      <c r="L217" s="91">
        <f t="shared" si="29"/>
        <v>2.7650274951946793E-3</v>
      </c>
      <c r="M217" s="262"/>
      <c r="N217" s="262"/>
    </row>
    <row r="218" spans="1:14" s="29" customFormat="1" ht="15.5" outlineLevel="2" x14ac:dyDescent="0.35">
      <c r="A218" s="252" t="s">
        <v>435</v>
      </c>
      <c r="B218" s="253" t="s">
        <v>26</v>
      </c>
      <c r="C218" s="269">
        <v>9006074</v>
      </c>
      <c r="D218" s="265" t="s">
        <v>131</v>
      </c>
      <c r="E218" s="266"/>
      <c r="F218" s="267"/>
      <c r="G218" s="270" t="s">
        <v>81</v>
      </c>
      <c r="H218" s="268">
        <v>2</v>
      </c>
      <c r="I218" s="260">
        <v>32.39</v>
      </c>
      <c r="J218" s="261">
        <f t="shared" si="22"/>
        <v>64.78</v>
      </c>
      <c r="K218" s="261">
        <f t="shared" si="23"/>
        <v>79.109335999999999</v>
      </c>
      <c r="L218" s="91">
        <f t="shared" si="29"/>
        <v>4.3398253864180952E-5</v>
      </c>
      <c r="M218" s="262"/>
      <c r="N218" s="262"/>
    </row>
    <row r="219" spans="1:14" s="29" customFormat="1" ht="15.5" outlineLevel="2" x14ac:dyDescent="0.35">
      <c r="A219" s="252" t="s">
        <v>436</v>
      </c>
      <c r="B219" s="253" t="s">
        <v>26</v>
      </c>
      <c r="C219" s="269">
        <v>9006088</v>
      </c>
      <c r="D219" s="265" t="s">
        <v>132</v>
      </c>
      <c r="E219" s="266"/>
      <c r="F219" s="267"/>
      <c r="G219" s="258" t="s">
        <v>85</v>
      </c>
      <c r="H219" s="268">
        <v>0.64</v>
      </c>
      <c r="I219" s="260">
        <v>326.18</v>
      </c>
      <c r="J219" s="261">
        <f t="shared" si="22"/>
        <v>208.7552</v>
      </c>
      <c r="K219" s="261">
        <f t="shared" si="23"/>
        <v>254.93185024000002</v>
      </c>
      <c r="L219" s="91">
        <f t="shared" si="29"/>
        <v>1.3985197846662348E-4</v>
      </c>
      <c r="M219" s="262"/>
      <c r="N219" s="262"/>
    </row>
    <row r="220" spans="1:14" s="29" customFormat="1" ht="15.5" outlineLevel="2" x14ac:dyDescent="0.35">
      <c r="A220" s="252" t="s">
        <v>437</v>
      </c>
      <c r="B220" s="253" t="s">
        <v>26</v>
      </c>
      <c r="C220" s="269">
        <v>9006099</v>
      </c>
      <c r="D220" s="265" t="s">
        <v>133</v>
      </c>
      <c r="E220" s="266"/>
      <c r="F220" s="267"/>
      <c r="G220" s="270" t="s">
        <v>80</v>
      </c>
      <c r="H220" s="268">
        <v>2</v>
      </c>
      <c r="I220" s="260">
        <v>437.68</v>
      </c>
      <c r="J220" s="261">
        <f t="shared" si="22"/>
        <v>875.36</v>
      </c>
      <c r="K220" s="261">
        <f t="shared" si="23"/>
        <v>1068.989632</v>
      </c>
      <c r="L220" s="91">
        <f t="shared" si="29"/>
        <v>5.8643247148115838E-4</v>
      </c>
      <c r="M220" s="262"/>
      <c r="N220" s="262"/>
    </row>
    <row r="221" spans="1:14" s="29" customFormat="1" ht="15.5" outlineLevel="2" x14ac:dyDescent="0.35">
      <c r="A221" s="252" t="s">
        <v>438</v>
      </c>
      <c r="B221" s="253" t="s">
        <v>26</v>
      </c>
      <c r="C221" s="269">
        <v>9007001</v>
      </c>
      <c r="D221" s="265" t="s">
        <v>134</v>
      </c>
      <c r="E221" s="266"/>
      <c r="F221" s="267"/>
      <c r="G221" s="270" t="s">
        <v>80</v>
      </c>
      <c r="H221" s="268">
        <v>1</v>
      </c>
      <c r="I221" s="260">
        <v>171.02</v>
      </c>
      <c r="J221" s="261">
        <f t="shared" si="22"/>
        <v>171.02</v>
      </c>
      <c r="K221" s="261">
        <f t="shared" si="23"/>
        <v>208.84962400000003</v>
      </c>
      <c r="L221" s="91">
        <f t="shared" si="29"/>
        <v>1.1457192614776518E-4</v>
      </c>
      <c r="M221" s="262"/>
      <c r="N221" s="262"/>
    </row>
    <row r="222" spans="1:14" s="29" customFormat="1" ht="15.5" outlineLevel="2" x14ac:dyDescent="0.35">
      <c r="A222" s="252" t="s">
        <v>439</v>
      </c>
      <c r="B222" s="253" t="s">
        <v>26</v>
      </c>
      <c r="C222" s="269">
        <v>9008010</v>
      </c>
      <c r="D222" s="265" t="s">
        <v>136</v>
      </c>
      <c r="E222" s="266"/>
      <c r="F222" s="267"/>
      <c r="G222" s="270" t="s">
        <v>80</v>
      </c>
      <c r="H222" s="268">
        <v>56</v>
      </c>
      <c r="I222" s="260">
        <v>30.03</v>
      </c>
      <c r="J222" s="261">
        <f t="shared" si="22"/>
        <v>1681.68</v>
      </c>
      <c r="K222" s="261">
        <f t="shared" si="23"/>
        <v>2053.6676160000002</v>
      </c>
      <c r="L222" s="91">
        <f t="shared" si="29"/>
        <v>1.1266127749045359E-3</v>
      </c>
      <c r="M222" s="262"/>
      <c r="N222" s="262"/>
    </row>
    <row r="223" spans="1:14" s="29" customFormat="1" ht="15.5" outlineLevel="2" x14ac:dyDescent="0.35">
      <c r="A223" s="252" t="s">
        <v>440</v>
      </c>
      <c r="B223" s="253" t="s">
        <v>26</v>
      </c>
      <c r="C223" s="269">
        <v>9008012</v>
      </c>
      <c r="D223" s="265" t="s">
        <v>137</v>
      </c>
      <c r="E223" s="266"/>
      <c r="F223" s="267"/>
      <c r="G223" s="270" t="s">
        <v>80</v>
      </c>
      <c r="H223" s="268">
        <v>14</v>
      </c>
      <c r="I223" s="260">
        <v>81.650000000000006</v>
      </c>
      <c r="J223" s="261">
        <f t="shared" si="22"/>
        <v>1143.1000000000001</v>
      </c>
      <c r="K223" s="261">
        <f t="shared" si="23"/>
        <v>1395.9537200000002</v>
      </c>
      <c r="L223" s="91">
        <f t="shared" si="29"/>
        <v>7.6580030861601205E-4</v>
      </c>
      <c r="M223" s="262"/>
      <c r="N223" s="262"/>
    </row>
    <row r="224" spans="1:14" s="29" customFormat="1" ht="15.5" outlineLevel="2" x14ac:dyDescent="0.35">
      <c r="A224" s="252" t="s">
        <v>441</v>
      </c>
      <c r="B224" s="253" t="s">
        <v>26</v>
      </c>
      <c r="C224" s="269">
        <v>9008013</v>
      </c>
      <c r="D224" s="265" t="s">
        <v>242</v>
      </c>
      <c r="E224" s="266"/>
      <c r="F224" s="267"/>
      <c r="G224" s="270" t="s">
        <v>80</v>
      </c>
      <c r="H224" s="268">
        <v>2</v>
      </c>
      <c r="I224" s="260">
        <v>76.22</v>
      </c>
      <c r="J224" s="261">
        <f t="shared" si="22"/>
        <v>152.44</v>
      </c>
      <c r="K224" s="261">
        <f t="shared" si="23"/>
        <v>186.159728</v>
      </c>
      <c r="L224" s="91">
        <f t="shared" si="29"/>
        <v>1.0212457269304948E-4</v>
      </c>
      <c r="M224" s="262"/>
      <c r="N224" s="262"/>
    </row>
    <row r="225" spans="1:14" s="29" customFormat="1" ht="15.5" outlineLevel="2" x14ac:dyDescent="0.35">
      <c r="A225" s="252" t="s">
        <v>442</v>
      </c>
      <c r="B225" s="253" t="s">
        <v>26</v>
      </c>
      <c r="C225" s="269">
        <v>9008017</v>
      </c>
      <c r="D225" s="265" t="s">
        <v>138</v>
      </c>
      <c r="E225" s="266"/>
      <c r="F225" s="267"/>
      <c r="G225" s="270" t="s">
        <v>80</v>
      </c>
      <c r="H225" s="268">
        <v>1</v>
      </c>
      <c r="I225" s="260">
        <v>235.93</v>
      </c>
      <c r="J225" s="261">
        <f t="shared" si="22"/>
        <v>235.93</v>
      </c>
      <c r="K225" s="261">
        <f t="shared" si="23"/>
        <v>288.11771600000003</v>
      </c>
      <c r="L225" s="91">
        <f t="shared" si="29"/>
        <v>1.5805727129015459E-4</v>
      </c>
      <c r="M225" s="262"/>
      <c r="N225" s="262"/>
    </row>
    <row r="226" spans="1:14" s="29" customFormat="1" ht="15.5" outlineLevel="2" x14ac:dyDescent="0.35">
      <c r="A226" s="252" t="s">
        <v>443</v>
      </c>
      <c r="B226" s="253" t="s">
        <v>26</v>
      </c>
      <c r="C226" s="269">
        <v>9008047</v>
      </c>
      <c r="D226" s="265" t="s">
        <v>243</v>
      </c>
      <c r="E226" s="266"/>
      <c r="F226" s="267"/>
      <c r="G226" s="270" t="s">
        <v>80</v>
      </c>
      <c r="H226" s="268">
        <v>1</v>
      </c>
      <c r="I226" s="260">
        <v>1406.36</v>
      </c>
      <c r="J226" s="261">
        <f t="shared" si="22"/>
        <v>1406.36</v>
      </c>
      <c r="K226" s="261">
        <f t="shared" si="23"/>
        <v>1717.4468319999999</v>
      </c>
      <c r="L226" s="91">
        <f t="shared" si="29"/>
        <v>9.4216684631722022E-4</v>
      </c>
      <c r="M226" s="262"/>
      <c r="N226" s="262"/>
    </row>
    <row r="227" spans="1:14" s="29" customFormat="1" ht="15.5" outlineLevel="2" x14ac:dyDescent="0.35">
      <c r="A227" s="252" t="s">
        <v>444</v>
      </c>
      <c r="B227" s="253" t="s">
        <v>26</v>
      </c>
      <c r="C227" s="269">
        <v>9080018</v>
      </c>
      <c r="D227" s="265" t="s">
        <v>142</v>
      </c>
      <c r="E227" s="266"/>
      <c r="F227" s="267"/>
      <c r="G227" s="270" t="s">
        <v>80</v>
      </c>
      <c r="H227" s="268">
        <v>160</v>
      </c>
      <c r="I227" s="260">
        <v>21.76</v>
      </c>
      <c r="J227" s="261">
        <f t="shared" si="22"/>
        <v>3481.6000000000004</v>
      </c>
      <c r="K227" s="261">
        <f t="shared" si="23"/>
        <v>4251.7299200000007</v>
      </c>
      <c r="L227" s="91">
        <f t="shared" si="29"/>
        <v>2.3324384170042055E-3</v>
      </c>
      <c r="M227" s="262"/>
      <c r="N227" s="262"/>
    </row>
    <row r="228" spans="1:14" s="29" customFormat="1" ht="15.5" outlineLevel="2" x14ac:dyDescent="0.35">
      <c r="A228" s="252" t="s">
        <v>445</v>
      </c>
      <c r="B228" s="253" t="s">
        <v>26</v>
      </c>
      <c r="C228" s="269">
        <v>9080020</v>
      </c>
      <c r="D228" s="265" t="s">
        <v>244</v>
      </c>
      <c r="E228" s="266"/>
      <c r="F228" s="267"/>
      <c r="G228" s="270" t="s">
        <v>80</v>
      </c>
      <c r="H228" s="268">
        <v>16</v>
      </c>
      <c r="I228" s="260">
        <v>28.05</v>
      </c>
      <c r="J228" s="261">
        <f t="shared" si="22"/>
        <v>448.8</v>
      </c>
      <c r="K228" s="261">
        <f t="shared" si="23"/>
        <v>548.07456000000002</v>
      </c>
      <c r="L228" s="91">
        <f t="shared" si="29"/>
        <v>3.0066588969194835E-4</v>
      </c>
      <c r="M228" s="262"/>
      <c r="N228" s="262"/>
    </row>
    <row r="229" spans="1:14" s="29" customFormat="1" ht="15.5" outlineLevel="2" x14ac:dyDescent="0.35">
      <c r="A229" s="252" t="s">
        <v>446</v>
      </c>
      <c r="B229" s="253" t="s">
        <v>62</v>
      </c>
      <c r="C229" s="264" t="s">
        <v>190</v>
      </c>
      <c r="D229" s="265" t="s">
        <v>144</v>
      </c>
      <c r="E229" s="266"/>
      <c r="F229" s="267"/>
      <c r="G229" s="270" t="s">
        <v>80</v>
      </c>
      <c r="H229" s="268">
        <v>4</v>
      </c>
      <c r="I229" s="260">
        <v>41.221758699999995</v>
      </c>
      <c r="J229" s="261">
        <f t="shared" si="22"/>
        <v>164.88703479999998</v>
      </c>
      <c r="K229" s="261">
        <f t="shared" si="23"/>
        <v>201.36004689775999</v>
      </c>
      <c r="L229" s="91">
        <f t="shared" si="29"/>
        <v>1.1046325092871935E-4</v>
      </c>
      <c r="M229" s="262"/>
      <c r="N229" s="262"/>
    </row>
    <row r="230" spans="1:14" s="29" customFormat="1" ht="15.5" outlineLevel="2" x14ac:dyDescent="0.35">
      <c r="A230" s="252" t="s">
        <v>447</v>
      </c>
      <c r="B230" s="253" t="s">
        <v>62</v>
      </c>
      <c r="C230" s="264" t="s">
        <v>191</v>
      </c>
      <c r="D230" s="265" t="s">
        <v>145</v>
      </c>
      <c r="E230" s="266"/>
      <c r="F230" s="267"/>
      <c r="G230" s="270" t="s">
        <v>81</v>
      </c>
      <c r="H230" s="268">
        <v>66</v>
      </c>
      <c r="I230" s="260">
        <v>80.389517400000003</v>
      </c>
      <c r="J230" s="261">
        <f t="shared" si="22"/>
        <v>5305.7081484</v>
      </c>
      <c r="K230" s="261">
        <f t="shared" si="23"/>
        <v>6479.3307908260804</v>
      </c>
      <c r="L230" s="91">
        <f t="shared" si="29"/>
        <v>3.5544684957319649E-3</v>
      </c>
      <c r="M230" s="262"/>
      <c r="N230" s="262"/>
    </row>
    <row r="231" spans="1:14" s="29" customFormat="1" ht="15.5" outlineLevel="2" x14ac:dyDescent="0.35">
      <c r="A231" s="252" t="s">
        <v>448</v>
      </c>
      <c r="B231" s="253" t="s">
        <v>62</v>
      </c>
      <c r="C231" s="264" t="s">
        <v>194</v>
      </c>
      <c r="D231" s="265" t="s">
        <v>149</v>
      </c>
      <c r="E231" s="266"/>
      <c r="F231" s="267"/>
      <c r="G231" s="270" t="s">
        <v>205</v>
      </c>
      <c r="H231" s="268">
        <v>80</v>
      </c>
      <c r="I231" s="260">
        <v>42.103517400000001</v>
      </c>
      <c r="J231" s="261">
        <f t="shared" si="22"/>
        <v>3368.2813919999999</v>
      </c>
      <c r="K231" s="261">
        <f t="shared" si="23"/>
        <v>4113.3452359104003</v>
      </c>
      <c r="L231" s="91">
        <f t="shared" si="29"/>
        <v>2.2565225522694168E-3</v>
      </c>
      <c r="M231" s="262"/>
      <c r="N231" s="262"/>
    </row>
    <row r="232" spans="1:14" s="29" customFormat="1" ht="184" customHeight="1" outlineLevel="2" x14ac:dyDescent="0.35">
      <c r="A232" s="252" t="s">
        <v>449</v>
      </c>
      <c r="B232" s="253" t="s">
        <v>26</v>
      </c>
      <c r="C232" s="269">
        <v>9007060</v>
      </c>
      <c r="D232" s="265" t="s">
        <v>252</v>
      </c>
      <c r="E232" s="266"/>
      <c r="F232" s="267"/>
      <c r="G232" s="270" t="s">
        <v>205</v>
      </c>
      <c r="H232" s="268">
        <v>8</v>
      </c>
      <c r="I232" s="260">
        <v>162.29</v>
      </c>
      <c r="J232" s="261">
        <f t="shared" si="22"/>
        <v>1298.32</v>
      </c>
      <c r="K232" s="261">
        <f t="shared" si="23"/>
        <v>1585.508384</v>
      </c>
      <c r="L232" s="91">
        <f t="shared" si="29"/>
        <v>8.6978729479690359E-4</v>
      </c>
      <c r="M232" s="262"/>
      <c r="N232" s="262"/>
    </row>
    <row r="233" spans="1:14" s="29" customFormat="1" ht="15.5" outlineLevel="2" x14ac:dyDescent="0.35">
      <c r="A233" s="252" t="s">
        <v>450</v>
      </c>
      <c r="B233" s="253" t="s">
        <v>28</v>
      </c>
      <c r="C233" s="263">
        <v>98299</v>
      </c>
      <c r="D233" s="265" t="s">
        <v>156</v>
      </c>
      <c r="E233" s="266"/>
      <c r="F233" s="267"/>
      <c r="G233" s="270" t="s">
        <v>81</v>
      </c>
      <c r="H233" s="268">
        <v>100</v>
      </c>
      <c r="I233" s="260">
        <v>24.64</v>
      </c>
      <c r="J233" s="261">
        <f t="shared" si="22"/>
        <v>2464</v>
      </c>
      <c r="K233" s="261">
        <f t="shared" si="23"/>
        <v>3009.0368000000003</v>
      </c>
      <c r="L233" s="91">
        <f t="shared" si="29"/>
        <v>1.6507146885048145E-3</v>
      </c>
      <c r="M233" s="262"/>
      <c r="N233" s="262"/>
    </row>
    <row r="234" spans="1:14" s="29" customFormat="1" ht="15.5" outlineLevel="2" x14ac:dyDescent="0.35">
      <c r="A234" s="252" t="s">
        <v>451</v>
      </c>
      <c r="B234" s="253" t="s">
        <v>26</v>
      </c>
      <c r="C234" s="269">
        <v>9090031</v>
      </c>
      <c r="D234" s="265" t="s">
        <v>157</v>
      </c>
      <c r="E234" s="266"/>
      <c r="F234" s="267"/>
      <c r="G234" s="270" t="s">
        <v>80</v>
      </c>
      <c r="H234" s="268">
        <v>8</v>
      </c>
      <c r="I234" s="260">
        <v>16.489999999999998</v>
      </c>
      <c r="J234" s="261">
        <f t="shared" si="22"/>
        <v>131.91999999999999</v>
      </c>
      <c r="K234" s="261">
        <f t="shared" si="23"/>
        <v>161.10070399999998</v>
      </c>
      <c r="L234" s="91">
        <f t="shared" si="29"/>
        <v>8.8377549394299949E-5</v>
      </c>
      <c r="M234" s="262"/>
      <c r="N234" s="262"/>
    </row>
    <row r="235" spans="1:14" s="29" customFormat="1" ht="15.5" outlineLevel="2" x14ac:dyDescent="0.35">
      <c r="A235" s="252" t="s">
        <v>452</v>
      </c>
      <c r="B235" s="253" t="s">
        <v>65</v>
      </c>
      <c r="C235" s="271">
        <v>600031286</v>
      </c>
      <c r="D235" s="265" t="s">
        <v>158</v>
      </c>
      <c r="E235" s="266"/>
      <c r="F235" s="267"/>
      <c r="G235" s="270" t="s">
        <v>80</v>
      </c>
      <c r="H235" s="268">
        <v>8</v>
      </c>
      <c r="I235" s="260">
        <v>55.824968418282772</v>
      </c>
      <c r="J235" s="261">
        <f t="shared" si="22"/>
        <v>446.59974734626218</v>
      </c>
      <c r="K235" s="261">
        <f t="shared" si="23"/>
        <v>545.38761145925537</v>
      </c>
      <c r="L235" s="91">
        <f t="shared" si="29"/>
        <v>2.9919186803044399E-4</v>
      </c>
      <c r="M235" s="262"/>
      <c r="N235" s="262"/>
    </row>
    <row r="236" spans="1:14" s="29" customFormat="1" ht="15.5" outlineLevel="2" x14ac:dyDescent="0.35">
      <c r="A236" s="252" t="s">
        <v>453</v>
      </c>
      <c r="B236" s="253" t="s">
        <v>62</v>
      </c>
      <c r="C236" s="264" t="s">
        <v>200</v>
      </c>
      <c r="D236" s="265" t="s">
        <v>159</v>
      </c>
      <c r="E236" s="266"/>
      <c r="F236" s="267"/>
      <c r="G236" s="258" t="s">
        <v>85</v>
      </c>
      <c r="H236" s="268">
        <v>45.2</v>
      </c>
      <c r="I236" s="260">
        <v>22.077219499999998</v>
      </c>
      <c r="J236" s="261">
        <f t="shared" si="22"/>
        <v>997.89032139999995</v>
      </c>
      <c r="K236" s="261">
        <f t="shared" si="23"/>
        <v>1218.6236604936801</v>
      </c>
      <c r="L236" s="91">
        <f t="shared" si="29"/>
        <v>6.6851956617360801E-4</v>
      </c>
      <c r="M236" s="262"/>
      <c r="N236" s="262"/>
    </row>
    <row r="237" spans="1:14" ht="36.75" customHeight="1" x14ac:dyDescent="0.35">
      <c r="A237" s="86"/>
      <c r="B237" s="87"/>
      <c r="C237" s="88"/>
      <c r="D237" s="177" t="s">
        <v>70</v>
      </c>
      <c r="E237" s="177"/>
      <c r="F237" s="177"/>
      <c r="G237" s="177"/>
      <c r="H237" s="177"/>
      <c r="I237" s="177"/>
      <c r="J237" s="89">
        <f>SUBTOTAL(9,J15:J236)</f>
        <v>1492686.7841903334</v>
      </c>
      <c r="K237" s="89">
        <f>SUBTOTAL(9,K15:K236)</f>
        <v>1822869.1008532357</v>
      </c>
      <c r="L237" s="92">
        <f>SUBTOTAL(9,L15:L236)</f>
        <v>0.99999999999999933</v>
      </c>
      <c r="M237" s="164"/>
      <c r="N237" s="165"/>
    </row>
    <row r="239" spans="1:14" ht="18" customHeight="1" x14ac:dyDescent="0.35">
      <c r="J239" s="94">
        <f>SUM(J14:J236)/3</f>
        <v>1492686.7841903327</v>
      </c>
      <c r="K239" s="94">
        <f>SUM(K14:K236)/3</f>
        <v>1822869.1008532338</v>
      </c>
      <c r="L239" s="93">
        <f>SUM(L14:L236)/3</f>
        <v>0.99999999999999922</v>
      </c>
    </row>
    <row r="240" spans="1:14" ht="18" customHeight="1" x14ac:dyDescent="0.35">
      <c r="J240" s="94">
        <f>J14+J19+J45+J110+J184</f>
        <v>1492686.784190333</v>
      </c>
      <c r="K240" s="94">
        <f>K14+K19+K45+K110+K184</f>
        <v>1822869.100853235</v>
      </c>
      <c r="L240" s="93">
        <f>L14+L19+L45+L110+L184</f>
        <v>0.99999999999999978</v>
      </c>
    </row>
    <row r="241" spans="10:12" ht="18" customHeight="1" x14ac:dyDescent="0.35">
      <c r="J241" s="94">
        <f>J15+J20+J22+J26+J46+J48+J63+J111+J115+J127+J185+J187+J196</f>
        <v>1492686.784190333</v>
      </c>
      <c r="K241" s="94">
        <f>K15+K20+K22+K26+K46+K48+K63+K111+K115+K127+K185+K187+K196</f>
        <v>1822869.100853235</v>
      </c>
      <c r="L241" s="93">
        <f>L15+L20+L22+L26+L46+L48+L63+L111+L115+L127+L185+L187+L196</f>
        <v>0.99999999999999967</v>
      </c>
    </row>
  </sheetData>
  <sheetProtection selectLockedCells="1"/>
  <autoFilter ref="A11:N236" xr:uid="{00000000-0001-0000-0100-000000000000}">
    <filterColumn colId="3" showButton="0"/>
    <filterColumn colId="12" showButton="0"/>
  </autoFilter>
  <customSheetViews>
    <customSheetView guid="{EC1863A0-3B45-43E6-81CD-D9608D52C52A}" scale="55" showPageBreaks="1" showGridLines="0" fitToPage="1" printArea="1" showAutoFilter="1" view="pageBreakPreview">
      <selection activeCell="AF2" sqref="AF2"/>
      <pageMargins left="0.25" right="0.25" top="0.75" bottom="0.75" header="0.3" footer="0.3"/>
      <printOptions horizontalCentered="1"/>
      <pageSetup paperSize="9" scale="39" fitToHeight="0" orientation="landscape" horizontalDpi="4294967293" verticalDpi="4294967293" r:id="rId1"/>
      <headerFooter alignWithMargins="0">
        <oddFooter>&amp;R&amp;P de &amp;N</oddFooter>
      </headerFooter>
      <autoFilter ref="A11:AA11" xr:uid="{1803FB3B-36C8-4065-9894-CAE8215B67A4}">
        <filterColumn colId="0" showButton="0"/>
        <filterColumn colId="1"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2" showButton="0"/>
        <filterColumn colId="23" showButton="0"/>
        <filterColumn colId="25" showButton="0"/>
        <filterColumn colId="26" showButton="0"/>
      </autoFilter>
    </customSheetView>
    <customSheetView guid="{139CDC34-A2AE-4FB8-A6BF-3FCAEDE2A712}" scale="55" showPageBreaks="1" showGridLines="0" fitToPage="1" printArea="1" showAutoFilter="1" view="pageBreakPreview">
      <selection activeCell="A15" sqref="A15:C15"/>
      <pageMargins left="0.25" right="0.25" top="0.75" bottom="0.75" header="0.3" footer="0.3"/>
      <printOptions horizontalCentered="1"/>
      <pageSetup paperSize="9" scale="41" fitToHeight="0" orientation="landscape" horizontalDpi="4294967293" verticalDpi="4294967293" r:id="rId2"/>
      <headerFooter alignWithMargins="0">
        <oddFooter>&amp;R&amp;P de &amp;N</oddFooter>
      </headerFooter>
      <autoFilter ref="A11:AA11" xr:uid="{AB957F08-DDB8-40E1-9C91-DDCFE8CADAEB}">
        <filterColumn colId="0" showButton="0"/>
        <filterColumn colId="1"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2" showButton="0"/>
        <filterColumn colId="23" showButton="0"/>
        <filterColumn colId="25" showButton="0"/>
        <filterColumn colId="26" showButton="0"/>
      </autoFilter>
    </customSheetView>
    <customSheetView guid="{0CCF26D2-015A-48BB-A932-E67ED632CE05}" scale="55" showPageBreaks="1" showGridLines="0" fitToPage="1" printArea="1" showAutoFilter="1" view="pageBreakPreview">
      <selection activeCell="AH6" sqref="AH6"/>
      <pageMargins left="0.25" right="0.25" top="0.75" bottom="0.75" header="0.3" footer="0.3"/>
      <printOptions horizontalCentered="1"/>
      <pageSetup paperSize="9" scale="41" fitToHeight="0" orientation="landscape" horizontalDpi="4294967293" verticalDpi="4294967293" r:id="rId3"/>
      <headerFooter alignWithMargins="0">
        <oddFooter>&amp;R&amp;P de &amp;N</oddFooter>
      </headerFooter>
      <autoFilter ref="A11:AA11" xr:uid="{872D6312-4F14-4D27-8AE7-60B0714E860D}">
        <filterColumn colId="0" showButton="0"/>
        <filterColumn colId="1"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2" showButton="0"/>
        <filterColumn colId="23" showButton="0"/>
        <filterColumn colId="25" showButton="0"/>
        <filterColumn colId="26" showButton="0"/>
      </autoFilter>
    </customSheetView>
  </customSheetViews>
  <mergeCells count="472">
    <mergeCell ref="M237:N237"/>
    <mergeCell ref="J11:J12"/>
    <mergeCell ref="I11:I12"/>
    <mergeCell ref="L11:L12"/>
    <mergeCell ref="M11:N12"/>
    <mergeCell ref="M15:N15"/>
    <mergeCell ref="M16:N16"/>
    <mergeCell ref="A11:A12"/>
    <mergeCell ref="B11:B12"/>
    <mergeCell ref="C11:C12"/>
    <mergeCell ref="D11:E12"/>
    <mergeCell ref="F11:F12"/>
    <mergeCell ref="G11:G12"/>
    <mergeCell ref="H11:H12"/>
    <mergeCell ref="D15:E15"/>
    <mergeCell ref="D237:I237"/>
    <mergeCell ref="D16:E16"/>
    <mergeCell ref="D10:J10"/>
    <mergeCell ref="K2:N2"/>
    <mergeCell ref="D8:H8"/>
    <mergeCell ref="D9:J9"/>
    <mergeCell ref="D1:J2"/>
    <mergeCell ref="D3:H3"/>
    <mergeCell ref="I3:J3"/>
    <mergeCell ref="D4:H4"/>
    <mergeCell ref="I4:J4"/>
    <mergeCell ref="F5:H5"/>
    <mergeCell ref="F6:H6"/>
    <mergeCell ref="D7:H7"/>
    <mergeCell ref="M3:N3"/>
    <mergeCell ref="D27:E27"/>
    <mergeCell ref="M27:N27"/>
    <mergeCell ref="D28:E28"/>
    <mergeCell ref="M28:N28"/>
    <mergeCell ref="D29:E29"/>
    <mergeCell ref="M29:N29"/>
    <mergeCell ref="D20:E20"/>
    <mergeCell ref="M20:N20"/>
    <mergeCell ref="D21:E21"/>
    <mergeCell ref="M21:N21"/>
    <mergeCell ref="D22:E22"/>
    <mergeCell ref="M22:N22"/>
    <mergeCell ref="D14:E14"/>
    <mergeCell ref="M14:N14"/>
    <mergeCell ref="D19:E19"/>
    <mergeCell ref="M19:N19"/>
    <mergeCell ref="D25:E25"/>
    <mergeCell ref="M25:N25"/>
    <mergeCell ref="D26:E26"/>
    <mergeCell ref="M26:N26"/>
    <mergeCell ref="D23:E23"/>
    <mergeCell ref="M23:N23"/>
    <mergeCell ref="D24:E24"/>
    <mergeCell ref="M24:N24"/>
    <mergeCell ref="D17:E17"/>
    <mergeCell ref="M17:N17"/>
    <mergeCell ref="D18:E18"/>
    <mergeCell ref="M18:N18"/>
    <mergeCell ref="D30:E30"/>
    <mergeCell ref="M30:N30"/>
    <mergeCell ref="D31:E31"/>
    <mergeCell ref="M31:N31"/>
    <mergeCell ref="D32:E32"/>
    <mergeCell ref="M32:N32"/>
    <mergeCell ref="D33:E33"/>
    <mergeCell ref="M33:N33"/>
    <mergeCell ref="D34:E34"/>
    <mergeCell ref="M34:N34"/>
    <mergeCell ref="D40:E40"/>
    <mergeCell ref="M40:N40"/>
    <mergeCell ref="D41:E41"/>
    <mergeCell ref="M41:N41"/>
    <mergeCell ref="D42:E42"/>
    <mergeCell ref="M42:N42"/>
    <mergeCell ref="D43:E43"/>
    <mergeCell ref="M43:N43"/>
    <mergeCell ref="D35:E35"/>
    <mergeCell ref="M35:N35"/>
    <mergeCell ref="D36:E36"/>
    <mergeCell ref="M36:N36"/>
    <mergeCell ref="D37:E37"/>
    <mergeCell ref="M37:N37"/>
    <mergeCell ref="D38:E38"/>
    <mergeCell ref="M38:N38"/>
    <mergeCell ref="D39:E39"/>
    <mergeCell ref="M39:N39"/>
    <mergeCell ref="D46:E46"/>
    <mergeCell ref="M46:N46"/>
    <mergeCell ref="D47:E47"/>
    <mergeCell ref="M47:N47"/>
    <mergeCell ref="D48:E48"/>
    <mergeCell ref="M48:N48"/>
    <mergeCell ref="D49:E49"/>
    <mergeCell ref="M49:N49"/>
    <mergeCell ref="D44:E44"/>
    <mergeCell ref="M44:N44"/>
    <mergeCell ref="D45:E45"/>
    <mergeCell ref="M45:N45"/>
    <mergeCell ref="D50:E50"/>
    <mergeCell ref="M50:N50"/>
    <mergeCell ref="D51:E51"/>
    <mergeCell ref="M51:N51"/>
    <mergeCell ref="D52:E52"/>
    <mergeCell ref="M52:N52"/>
    <mergeCell ref="D53:E53"/>
    <mergeCell ref="M53:N53"/>
    <mergeCell ref="D54:E54"/>
    <mergeCell ref="M54:N54"/>
    <mergeCell ref="D60:E60"/>
    <mergeCell ref="M60:N60"/>
    <mergeCell ref="D61:E61"/>
    <mergeCell ref="M61:N61"/>
    <mergeCell ref="D62:E62"/>
    <mergeCell ref="M62:N62"/>
    <mergeCell ref="D63:E63"/>
    <mergeCell ref="M63:N63"/>
    <mergeCell ref="D55:E55"/>
    <mergeCell ref="M55:N55"/>
    <mergeCell ref="D56:E56"/>
    <mergeCell ref="M56:N56"/>
    <mergeCell ref="D57:E57"/>
    <mergeCell ref="M57:N57"/>
    <mergeCell ref="D58:E58"/>
    <mergeCell ref="M58:N58"/>
    <mergeCell ref="D59:E59"/>
    <mergeCell ref="M59:N59"/>
    <mergeCell ref="D64:E64"/>
    <mergeCell ref="M64:N64"/>
    <mergeCell ref="D65:E65"/>
    <mergeCell ref="M65:N65"/>
    <mergeCell ref="D66:E66"/>
    <mergeCell ref="M66:N66"/>
    <mergeCell ref="D67:E67"/>
    <mergeCell ref="M67:N67"/>
    <mergeCell ref="D68:E68"/>
    <mergeCell ref="M68:N68"/>
    <mergeCell ref="D69:E69"/>
    <mergeCell ref="M69:N69"/>
    <mergeCell ref="D70:E70"/>
    <mergeCell ref="M70:N70"/>
    <mergeCell ref="D71:E71"/>
    <mergeCell ref="M71:N71"/>
    <mergeCell ref="D72:E72"/>
    <mergeCell ref="M72:N72"/>
    <mergeCell ref="D73:E73"/>
    <mergeCell ref="M73:N73"/>
    <mergeCell ref="D74:E74"/>
    <mergeCell ref="M74:N74"/>
    <mergeCell ref="D75:E75"/>
    <mergeCell ref="M75:N75"/>
    <mergeCell ref="D76:E76"/>
    <mergeCell ref="M76:N76"/>
    <mergeCell ref="D77:E77"/>
    <mergeCell ref="M77:N77"/>
    <mergeCell ref="D78:E78"/>
    <mergeCell ref="M78:N78"/>
    <mergeCell ref="D79:E79"/>
    <mergeCell ref="M79:N79"/>
    <mergeCell ref="D80:E80"/>
    <mergeCell ref="M80:N80"/>
    <mergeCell ref="D81:E81"/>
    <mergeCell ref="M81:N81"/>
    <mergeCell ref="D82:E82"/>
    <mergeCell ref="M82:N82"/>
    <mergeCell ref="D83:E83"/>
    <mergeCell ref="M83:N83"/>
    <mergeCell ref="D84:E84"/>
    <mergeCell ref="M84:N84"/>
    <mergeCell ref="D85:E85"/>
    <mergeCell ref="M85:N85"/>
    <mergeCell ref="D86:E86"/>
    <mergeCell ref="M86:N86"/>
    <mergeCell ref="D87:E87"/>
    <mergeCell ref="M87:N87"/>
    <mergeCell ref="D88:E88"/>
    <mergeCell ref="M88:N88"/>
    <mergeCell ref="D94:E94"/>
    <mergeCell ref="M94:N94"/>
    <mergeCell ref="D92:E92"/>
    <mergeCell ref="M92:N92"/>
    <mergeCell ref="D93:E93"/>
    <mergeCell ref="M93:N93"/>
    <mergeCell ref="D89:E89"/>
    <mergeCell ref="M89:N89"/>
    <mergeCell ref="D90:E90"/>
    <mergeCell ref="M90:N90"/>
    <mergeCell ref="D91:E91"/>
    <mergeCell ref="M91:N91"/>
    <mergeCell ref="D97:E97"/>
    <mergeCell ref="M97:N97"/>
    <mergeCell ref="D98:E98"/>
    <mergeCell ref="M98:N98"/>
    <mergeCell ref="D99:E99"/>
    <mergeCell ref="M99:N99"/>
    <mergeCell ref="D95:E95"/>
    <mergeCell ref="M95:N95"/>
    <mergeCell ref="D96:E96"/>
    <mergeCell ref="M96:N96"/>
    <mergeCell ref="D100:E100"/>
    <mergeCell ref="M100:N100"/>
    <mergeCell ref="D101:E101"/>
    <mergeCell ref="M101:N101"/>
    <mergeCell ref="D102:E102"/>
    <mergeCell ref="M102:N102"/>
    <mergeCell ref="D103:E103"/>
    <mergeCell ref="M103:N103"/>
    <mergeCell ref="D104:E104"/>
    <mergeCell ref="M104:N104"/>
    <mergeCell ref="D109:E109"/>
    <mergeCell ref="M109:N109"/>
    <mergeCell ref="D105:E105"/>
    <mergeCell ref="M105:N105"/>
    <mergeCell ref="D106:E106"/>
    <mergeCell ref="M106:N106"/>
    <mergeCell ref="D107:E107"/>
    <mergeCell ref="M107:N107"/>
    <mergeCell ref="D108:E108"/>
    <mergeCell ref="M108:N108"/>
    <mergeCell ref="D115:E115"/>
    <mergeCell ref="M115:N115"/>
    <mergeCell ref="D116:E116"/>
    <mergeCell ref="M116:N116"/>
    <mergeCell ref="D117:E117"/>
    <mergeCell ref="M117:N117"/>
    <mergeCell ref="D118:E118"/>
    <mergeCell ref="M118:N118"/>
    <mergeCell ref="D110:E110"/>
    <mergeCell ref="M110:N110"/>
    <mergeCell ref="D111:E111"/>
    <mergeCell ref="M111:N111"/>
    <mergeCell ref="D112:E112"/>
    <mergeCell ref="M112:N112"/>
    <mergeCell ref="D113:E113"/>
    <mergeCell ref="M113:N113"/>
    <mergeCell ref="D114:E114"/>
    <mergeCell ref="M114:N114"/>
    <mergeCell ref="D124:E124"/>
    <mergeCell ref="M124:N124"/>
    <mergeCell ref="D125:E125"/>
    <mergeCell ref="M125:N125"/>
    <mergeCell ref="D126:E126"/>
    <mergeCell ref="M126:N126"/>
    <mergeCell ref="D127:E127"/>
    <mergeCell ref="M127:N127"/>
    <mergeCell ref="D119:E119"/>
    <mergeCell ref="M119:N119"/>
    <mergeCell ref="D120:E120"/>
    <mergeCell ref="M120:N120"/>
    <mergeCell ref="D121:E121"/>
    <mergeCell ref="M121:N121"/>
    <mergeCell ref="D122:E122"/>
    <mergeCell ref="M122:N122"/>
    <mergeCell ref="D123:E123"/>
    <mergeCell ref="M123:N123"/>
    <mergeCell ref="D133:E133"/>
    <mergeCell ref="M133:N133"/>
    <mergeCell ref="D134:E134"/>
    <mergeCell ref="M134:N134"/>
    <mergeCell ref="D135:E135"/>
    <mergeCell ref="M135:N135"/>
    <mergeCell ref="D136:E136"/>
    <mergeCell ref="M136:N136"/>
    <mergeCell ref="D128:E128"/>
    <mergeCell ref="M128:N128"/>
    <mergeCell ref="D129:E129"/>
    <mergeCell ref="M129:N129"/>
    <mergeCell ref="D130:E130"/>
    <mergeCell ref="M130:N130"/>
    <mergeCell ref="D131:E131"/>
    <mergeCell ref="M131:N131"/>
    <mergeCell ref="D132:E132"/>
    <mergeCell ref="M132:N132"/>
    <mergeCell ref="D137:E137"/>
    <mergeCell ref="M137:N137"/>
    <mergeCell ref="D138:E138"/>
    <mergeCell ref="M138:N138"/>
    <mergeCell ref="D139:E139"/>
    <mergeCell ref="M139:N139"/>
    <mergeCell ref="D140:E140"/>
    <mergeCell ref="M140:N140"/>
    <mergeCell ref="D141:E141"/>
    <mergeCell ref="M141:N141"/>
    <mergeCell ref="D147:E147"/>
    <mergeCell ref="M147:N147"/>
    <mergeCell ref="D148:E148"/>
    <mergeCell ref="M148:N148"/>
    <mergeCell ref="D149:E149"/>
    <mergeCell ref="M149:N149"/>
    <mergeCell ref="D150:E150"/>
    <mergeCell ref="M150:N150"/>
    <mergeCell ref="D142:E142"/>
    <mergeCell ref="M142:N142"/>
    <mergeCell ref="D143:E143"/>
    <mergeCell ref="M143:N143"/>
    <mergeCell ref="D144:E144"/>
    <mergeCell ref="M144:N144"/>
    <mergeCell ref="D145:E145"/>
    <mergeCell ref="M145:N145"/>
    <mergeCell ref="D146:E146"/>
    <mergeCell ref="M146:N146"/>
    <mergeCell ref="D151:E151"/>
    <mergeCell ref="M151:N151"/>
    <mergeCell ref="D152:E152"/>
    <mergeCell ref="M152:N152"/>
    <mergeCell ref="D153:E153"/>
    <mergeCell ref="M153:N153"/>
    <mergeCell ref="D154:E154"/>
    <mergeCell ref="M154:N154"/>
    <mergeCell ref="D155:E155"/>
    <mergeCell ref="M155:N155"/>
    <mergeCell ref="D156:E156"/>
    <mergeCell ref="M156:N156"/>
    <mergeCell ref="D157:E157"/>
    <mergeCell ref="M157:N157"/>
    <mergeCell ref="D158:E158"/>
    <mergeCell ref="M158:N158"/>
    <mergeCell ref="D159:E159"/>
    <mergeCell ref="M159:N159"/>
    <mergeCell ref="D160:E160"/>
    <mergeCell ref="M160:N160"/>
    <mergeCell ref="D161:E161"/>
    <mergeCell ref="M161:N161"/>
    <mergeCell ref="D162:E162"/>
    <mergeCell ref="M162:N162"/>
    <mergeCell ref="D163:E163"/>
    <mergeCell ref="M163:N163"/>
    <mergeCell ref="D164:E164"/>
    <mergeCell ref="M164:N164"/>
    <mergeCell ref="D165:E165"/>
    <mergeCell ref="M165:N165"/>
    <mergeCell ref="D171:E171"/>
    <mergeCell ref="M171:N171"/>
    <mergeCell ref="D172:E172"/>
    <mergeCell ref="M172:N172"/>
    <mergeCell ref="D173:E173"/>
    <mergeCell ref="M173:N173"/>
    <mergeCell ref="D174:E174"/>
    <mergeCell ref="M174:N174"/>
    <mergeCell ref="D166:E166"/>
    <mergeCell ref="M166:N166"/>
    <mergeCell ref="D167:E167"/>
    <mergeCell ref="M167:N167"/>
    <mergeCell ref="D168:E168"/>
    <mergeCell ref="M168:N168"/>
    <mergeCell ref="D169:E169"/>
    <mergeCell ref="M169:N169"/>
    <mergeCell ref="D170:E170"/>
    <mergeCell ref="M170:N170"/>
    <mergeCell ref="D179:E179"/>
    <mergeCell ref="M179:N179"/>
    <mergeCell ref="D180:E180"/>
    <mergeCell ref="M180:N180"/>
    <mergeCell ref="D181:E181"/>
    <mergeCell ref="M181:N181"/>
    <mergeCell ref="D182:E182"/>
    <mergeCell ref="M182:N182"/>
    <mergeCell ref="D175:E175"/>
    <mergeCell ref="M175:N175"/>
    <mergeCell ref="D176:E176"/>
    <mergeCell ref="M176:N176"/>
    <mergeCell ref="D177:E177"/>
    <mergeCell ref="M177:N177"/>
    <mergeCell ref="D178:E178"/>
    <mergeCell ref="M178:N178"/>
    <mergeCell ref="D185:E185"/>
    <mergeCell ref="M185:N185"/>
    <mergeCell ref="D186:E186"/>
    <mergeCell ref="M186:N186"/>
    <mergeCell ref="D187:E187"/>
    <mergeCell ref="M187:N187"/>
    <mergeCell ref="D188:E188"/>
    <mergeCell ref="M188:N188"/>
    <mergeCell ref="D183:E183"/>
    <mergeCell ref="M183:N183"/>
    <mergeCell ref="D184:E184"/>
    <mergeCell ref="M184:N184"/>
    <mergeCell ref="D194:E194"/>
    <mergeCell ref="M194:N194"/>
    <mergeCell ref="D195:E195"/>
    <mergeCell ref="M195:N195"/>
    <mergeCell ref="D196:E196"/>
    <mergeCell ref="M196:N196"/>
    <mergeCell ref="D197:E197"/>
    <mergeCell ref="M197:N197"/>
    <mergeCell ref="D189:E189"/>
    <mergeCell ref="M189:N189"/>
    <mergeCell ref="D190:E190"/>
    <mergeCell ref="M190:N190"/>
    <mergeCell ref="D191:E191"/>
    <mergeCell ref="M191:N191"/>
    <mergeCell ref="D192:E192"/>
    <mergeCell ref="M192:N192"/>
    <mergeCell ref="D193:E193"/>
    <mergeCell ref="M193:N193"/>
    <mergeCell ref="D198:E198"/>
    <mergeCell ref="M198:N198"/>
    <mergeCell ref="D199:E199"/>
    <mergeCell ref="M199:N199"/>
    <mergeCell ref="D200:E200"/>
    <mergeCell ref="M200:N200"/>
    <mergeCell ref="D201:E201"/>
    <mergeCell ref="M201:N201"/>
    <mergeCell ref="D202:E202"/>
    <mergeCell ref="M202:N202"/>
    <mergeCell ref="D208:E208"/>
    <mergeCell ref="M208:N208"/>
    <mergeCell ref="D209:E209"/>
    <mergeCell ref="M209:N209"/>
    <mergeCell ref="D210:E210"/>
    <mergeCell ref="M210:N210"/>
    <mergeCell ref="D203:E203"/>
    <mergeCell ref="M203:N203"/>
    <mergeCell ref="D204:E204"/>
    <mergeCell ref="M204:N204"/>
    <mergeCell ref="D205:E205"/>
    <mergeCell ref="M205:N205"/>
    <mergeCell ref="D206:E206"/>
    <mergeCell ref="M206:N206"/>
    <mergeCell ref="D207:E207"/>
    <mergeCell ref="M207:N207"/>
    <mergeCell ref="D211:E211"/>
    <mergeCell ref="M211:N211"/>
    <mergeCell ref="D212:E212"/>
    <mergeCell ref="M212:N212"/>
    <mergeCell ref="D213:E213"/>
    <mergeCell ref="M213:N213"/>
    <mergeCell ref="D214:E214"/>
    <mergeCell ref="M214:N214"/>
    <mergeCell ref="D215:E215"/>
    <mergeCell ref="M215:N215"/>
    <mergeCell ref="D216:E216"/>
    <mergeCell ref="M216:N216"/>
    <mergeCell ref="D217:E217"/>
    <mergeCell ref="M217:N217"/>
    <mergeCell ref="D218:E218"/>
    <mergeCell ref="M218:N218"/>
    <mergeCell ref="D219:E219"/>
    <mergeCell ref="M219:N219"/>
    <mergeCell ref="D220:E220"/>
    <mergeCell ref="M220:N220"/>
    <mergeCell ref="D221:E221"/>
    <mergeCell ref="M221:N221"/>
    <mergeCell ref="D222:E222"/>
    <mergeCell ref="M222:N222"/>
    <mergeCell ref="D223:E223"/>
    <mergeCell ref="M223:N223"/>
    <mergeCell ref="D224:E224"/>
    <mergeCell ref="M224:N224"/>
    <mergeCell ref="D225:E225"/>
    <mergeCell ref="M225:N225"/>
    <mergeCell ref="D226:E226"/>
    <mergeCell ref="M226:N226"/>
    <mergeCell ref="D227:E227"/>
    <mergeCell ref="M227:N227"/>
    <mergeCell ref="D228:E228"/>
    <mergeCell ref="M228:N228"/>
    <mergeCell ref="D229:E229"/>
    <mergeCell ref="M229:N229"/>
    <mergeCell ref="D230:E230"/>
    <mergeCell ref="M230:N230"/>
    <mergeCell ref="D235:E235"/>
    <mergeCell ref="M235:N235"/>
    <mergeCell ref="D236:E236"/>
    <mergeCell ref="M236:N236"/>
    <mergeCell ref="D231:E231"/>
    <mergeCell ref="M231:N231"/>
    <mergeCell ref="D232:E232"/>
    <mergeCell ref="M232:N232"/>
    <mergeCell ref="D233:E233"/>
    <mergeCell ref="M233:N233"/>
    <mergeCell ref="D234:E234"/>
    <mergeCell ref="M234:N234"/>
  </mergeCells>
  <phoneticPr fontId="7" type="noConversion"/>
  <conditionalFormatting sqref="B16:B18 B21 B23:B25 B27:B44 B47 B49:B62 B64:B109 B112:B114 B116:B126 B128:B183 B186 B188:B195 B197:B236">
    <cfRule type="containsText" dxfId="12" priority="11" operator="containsText" text="SICRO">
      <formula>NOT(ISERROR(SEARCH("SICRO",B16)))</formula>
    </cfRule>
    <cfRule type="containsText" dxfId="11" priority="12" operator="containsText" text="TCPO">
      <formula>NOT(ISERROR(SEARCH("TCPO",B16)))</formula>
    </cfRule>
    <cfRule type="containsText" dxfId="10" priority="13" operator="containsText" text="PESQUISA DE MERCADO">
      <formula>NOT(ISERROR(SEARCH("PESQUISA DE MERCADO",B16)))</formula>
    </cfRule>
    <cfRule type="containsText" dxfId="9" priority="14" operator="containsText" text="CPU">
      <formula>NOT(ISERROR(SEARCH("CPU",B16)))</formula>
    </cfRule>
    <cfRule type="containsText" dxfId="8" priority="15" operator="containsText" text="LICITADO">
      <formula>NOT(ISERROR(SEARCH("LICITADO",B16)))</formula>
    </cfRule>
    <cfRule type="containsText" dxfId="7" priority="16" operator="containsText" text="OUTROS">
      <formula>NOT(ISERROR(SEARCH("OUTROS",B16)))</formula>
    </cfRule>
    <cfRule type="containsText" dxfId="6" priority="17" operator="containsText" text="SINAPI">
      <formula>NOT(ISERROR(SEARCH("SINAPI",B16)))</formula>
    </cfRule>
    <cfRule type="containsText" dxfId="5" priority="18" operator="containsText" text="SIURB-INFRA">
      <formula>NOT(ISERROR(SEARCH("SIURB-INFRA",B16)))</formula>
    </cfRule>
    <cfRule type="containsText" dxfId="4" priority="19" operator="containsText" text="SIURB-EDIF">
      <formula>NOT(ISERROR(SEARCH("SIURB-EDIF",B16)))</formula>
    </cfRule>
    <cfRule type="containsText" dxfId="3" priority="20" operator="containsText" text="CDHU">
      <formula>NOT(ISERROR(SEARCH("CDHU",B16)))</formula>
    </cfRule>
  </conditionalFormatting>
  <dataValidations disablePrompts="1" count="1">
    <dataValidation type="list" allowBlank="1" showInputMessage="1" showErrorMessage="1" sqref="B16:B18 B21 B23:B25 B27:B44 B47 B49:B62 B197:B236 B112:B114 B116:B126 B186 B188:B195 B128:B183 B64:B109" xr:uid="{30E93BAE-8013-4F52-8F8F-770D098DE072}">
      <formula1>"CDHU,SIURB-EDIF,SIURB-INFRA,SINAPI,SICRO,TCPO,LICITADO,PESQUISA DE MERCADO,CPU,OUTROS"</formula1>
    </dataValidation>
  </dataValidations>
  <printOptions horizontalCentered="1"/>
  <pageMargins left="0.25" right="0.25" top="0.75" bottom="0.75" header="0.3" footer="0.3"/>
  <pageSetup paperSize="9" scale="38" fitToHeight="0" orientation="landscape" horizontalDpi="4294967293" verticalDpi="4294967293" r:id="rId4"/>
  <headerFooter alignWithMargins="0">
    <oddFooter>&amp;R&amp;P de &amp;N</oddFooter>
  </headerFooter>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8A74F-553A-4E05-8BC6-C06078FB0FDA}">
  <dimension ref="A5:U223"/>
  <sheetViews>
    <sheetView zoomScale="85" zoomScaleNormal="85" workbookViewId="0">
      <selection activeCell="C27" sqref="C27"/>
    </sheetView>
  </sheetViews>
  <sheetFormatPr defaultColWidth="9.1796875" defaultRowHeight="14.5" x14ac:dyDescent="0.35"/>
  <cols>
    <col min="1" max="1" width="10.36328125" style="53" customWidth="1"/>
    <col min="2" max="2" width="22.81640625" style="53" customWidth="1"/>
    <col min="3" max="3" width="15.26953125" style="54" bestFit="1" customWidth="1"/>
    <col min="4" max="4" width="15.26953125" style="53" bestFit="1" customWidth="1"/>
    <col min="5" max="5" width="13.453125" style="53" customWidth="1"/>
    <col min="6" max="6" width="13.81640625" style="53" customWidth="1"/>
    <col min="7" max="7" width="2.81640625" style="53" customWidth="1"/>
    <col min="8" max="8" width="8.7265625" style="53" customWidth="1"/>
    <col min="9" max="9" width="7.54296875" style="53" bestFit="1" customWidth="1"/>
    <col min="10" max="10" width="12.1796875" style="53" customWidth="1"/>
    <col min="11" max="11" width="19" style="53" customWidth="1"/>
    <col min="12" max="12" width="14.26953125" style="53" bestFit="1" customWidth="1"/>
    <col min="13" max="13" width="9.1796875" style="53"/>
    <col min="14" max="14" width="9" style="53" customWidth="1"/>
    <col min="15" max="15" width="9.1796875" style="53"/>
    <col min="16" max="16" width="10.26953125" style="53" bestFit="1" customWidth="1"/>
    <col min="17" max="16384" width="9.1796875" style="53"/>
  </cols>
  <sheetData>
    <row r="5" spans="1:14" ht="30" customHeight="1" x14ac:dyDescent="0.35"/>
    <row r="14" spans="1:14" x14ac:dyDescent="0.35">
      <c r="A14" s="55"/>
      <c r="B14" s="56"/>
      <c r="D14" s="57"/>
      <c r="F14" s="55"/>
      <c r="L14" s="54"/>
      <c r="M14" s="57"/>
      <c r="N14" s="57"/>
    </row>
    <row r="15" spans="1:14" x14ac:dyDescent="0.35">
      <c r="A15" s="55"/>
      <c r="B15" s="56"/>
      <c r="D15" s="57"/>
      <c r="F15" s="55"/>
      <c r="L15" s="54"/>
      <c r="M15" s="57"/>
      <c r="N15" s="57"/>
    </row>
    <row r="16" spans="1:14" x14ac:dyDescent="0.35">
      <c r="A16" s="58" t="s">
        <v>56</v>
      </c>
      <c r="B16" s="59" t="s">
        <v>21</v>
      </c>
      <c r="C16" s="60" t="s">
        <v>57</v>
      </c>
      <c r="D16" s="61" t="s">
        <v>53</v>
      </c>
      <c r="E16" s="62" t="s">
        <v>58</v>
      </c>
      <c r="F16" s="58" t="s">
        <v>59</v>
      </c>
      <c r="H16" s="40" t="s">
        <v>49</v>
      </c>
      <c r="I16" s="40" t="s">
        <v>53</v>
      </c>
      <c r="J16" s="40" t="s">
        <v>54</v>
      </c>
      <c r="K16" s="40" t="s">
        <v>55</v>
      </c>
      <c r="L16" s="54"/>
      <c r="M16" s="57"/>
      <c r="N16" s="57"/>
    </row>
    <row r="17" spans="1:21" x14ac:dyDescent="0.35">
      <c r="A17" s="120" t="str">
        <f>'Planilha Qtd'!A135</f>
        <v>10.8</v>
      </c>
      <c r="B17" s="63" t="str">
        <f>'Planilha Qtd'!D135</f>
        <v>LINHA DE CO² COMPOSTA POR TUBO DE AÇO INOX SEM COSTURA TREFILADO ASTM A269 OD EXTREMIDADE PONTA LISA ACABAMENTO SANITÁRIO , ASTM F1387 COM ACESSÓRIO DE UNIÃO, CURVAS E "T"S; VÁLVULA ESFERA 02 VIAS ASTM A276 GR TP316L SÉRIE 40G; VÁLVULA AGULHA ASTM A276 GR TP 316L ; REGULADOR DE PRESSÃO GRAU SANITÁRIO EM AÇO INOX 316L, MANÓMETRO INCLUSO COM CONEXÃO AO REGULADOR EM TC E FILTRO CARTUCHO ESTERELIZANTE HIDROFÓBICO 0,22 MICRAS E DETECTOR DE CO²</v>
      </c>
      <c r="C17" s="64">
        <f>'Planilha Qtd'!K135</f>
        <v>243629.40000000002</v>
      </c>
      <c r="D17" s="65">
        <f>'Planilha Qtd'!L135</f>
        <v>0.13365161540450912</v>
      </c>
      <c r="E17" s="65">
        <f>D17</f>
        <v>0.13365161540450912</v>
      </c>
      <c r="F17" s="45" t="str">
        <f>IF(E17&lt;=$I$17,$H$17,IF(E17&lt;=$I$18,$H$18,$H$19))</f>
        <v>A</v>
      </c>
      <c r="H17" s="69" t="s">
        <v>50</v>
      </c>
      <c r="I17" s="66">
        <v>0.8</v>
      </c>
      <c r="J17" s="67">
        <f>COUNTIF($F$17:$F$221,$H17)/COUNTA($D$17:$D$221)</f>
        <v>0.11219512195121951</v>
      </c>
      <c r="K17" s="67">
        <f>SUMIF(F16:F221,H17,D16:D221)</f>
        <v>0.79072426312892774</v>
      </c>
      <c r="L17" s="54"/>
      <c r="M17" s="57"/>
      <c r="N17" s="57"/>
    </row>
    <row r="18" spans="1:21" x14ac:dyDescent="0.35">
      <c r="A18" s="120" t="str">
        <f>'Planilha Qtd'!A131</f>
        <v>10.4</v>
      </c>
      <c r="B18" s="63" t="str">
        <f>'Planilha Qtd'!D131</f>
        <v xml:space="preserve">DIVISÓRIA BRANCA PADRÃO SALA LIMPA FABRICADA COM NÚCLEO EM POLIISOCIANURATO (PIR) INJETADO COM RETARDANTE A CHAMA, REVESTIDAS COM CHAPAS DE AÇO GALVANIZADO COM PINTURA EPÓXI EM PROCESSO CONTÍNUO COM ESPESSURA 0,65 MM, COR BRANCO RAL9003 EM AMBAS AS FACES, COM ESPESSURA FINAL DE 50 MM. FIXAÇÃO NO PISO COM PERFIL DE ALUMÍNIO ANODIZADO. INSTALAÇÃO DE PERFIL “L” EM ALUMÍNIO CONTORNANDO 100% DOS ENCONTROS ENTRE DIVISÓRIAS, FORROS, PAREDES E ETC. INTERTRAVAMENTO ENTRE PAINÉIS CP, PERFIL TUBULAR INTERNO E ACABAMENTO FINAL COM SILICONE ASSÉPTICO BRANCO, BACTERICIDA E ESTRUTURAL. ACABAMENTO MONOLÍTICO. TUBOS E ELETRODUTOS EMBUTIDOS PARA POSICIONAMENTO DE TOMADAS, INTERRUPTORES, PONTOS DE FORNECIMENTO DE UTILIDADES, INTERLOCK E OUTROS RECURSOS. </v>
      </c>
      <c r="C18" s="64">
        <f>'Planilha Qtd'!K131</f>
        <v>116290.43054492274</v>
      </c>
      <c r="D18" s="65">
        <f>'Planilha Qtd'!L131</f>
        <v>6.3795272238961281E-2</v>
      </c>
      <c r="E18" s="65">
        <f>D18+E17</f>
        <v>0.1974468876434704</v>
      </c>
      <c r="F18" s="45" t="str">
        <f>IF(E18&lt;=$I$17,$H$17,IF(E18&lt;=$I$18,$H$18,$H$19))</f>
        <v>A</v>
      </c>
      <c r="H18" s="70" t="s">
        <v>51</v>
      </c>
      <c r="I18" s="66">
        <v>0.95</v>
      </c>
      <c r="J18" s="67">
        <f>COUNTIF($F$17:$F$221,$H18)/COUNTA($D$17:$D$221)</f>
        <v>0.23414634146341465</v>
      </c>
      <c r="K18" s="67">
        <f>SUMIF(F17:F221,H18,D17:D221)</f>
        <v>0.15900949017930333</v>
      </c>
      <c r="L18" s="54"/>
      <c r="M18" s="57"/>
      <c r="N18" s="57"/>
    </row>
    <row r="19" spans="1:21" x14ac:dyDescent="0.35">
      <c r="A19" s="120" t="str">
        <f>'Planilha Qtd'!A17</f>
        <v>1.2</v>
      </c>
      <c r="B19" s="63" t="str">
        <f>'Planilha Qtd'!D17</f>
        <v>ENGENHEIRO CIVIL DE OBRA JUNIOR COM ENCARGOS COMPLEMENTARES</v>
      </c>
      <c r="C19" s="64">
        <f>'Planilha Qtd'!K17</f>
        <v>115435.39544000001</v>
      </c>
      <c r="D19" s="65">
        <f>'Planilha Qtd'!L17</f>
        <v>6.3326212170675245E-2</v>
      </c>
      <c r="E19" s="65">
        <f t="shared" ref="E19:E82" si="0">D19+E18</f>
        <v>0.26077309981414565</v>
      </c>
      <c r="F19" s="45" t="str">
        <f>IF(E19&lt;=$I$17,$H$17,IF(E19&lt;=$I$18,$H$18,$H$19))</f>
        <v>A</v>
      </c>
      <c r="H19" s="71" t="s">
        <v>52</v>
      </c>
      <c r="I19" s="66">
        <v>1</v>
      </c>
      <c r="J19" s="67">
        <f>COUNTIF($F$17:$F$221,$H19)/COUNTA($D$17:$D$221)</f>
        <v>0.65365853658536588</v>
      </c>
      <c r="K19" s="67">
        <f>SUMIF(F17:F221,H19,D17:D221)</f>
        <v>5.0266246691768636E-2</v>
      </c>
      <c r="L19" s="54"/>
      <c r="M19" s="57"/>
      <c r="N19" s="57"/>
    </row>
    <row r="20" spans="1:21" x14ac:dyDescent="0.35">
      <c r="A20" s="120" t="str">
        <f>'Planilha Qtd'!A72</f>
        <v>7.9</v>
      </c>
      <c r="B20" s="63" t="str">
        <f>'Planilha Qtd'!D72</f>
        <v>Fornecimento e instalação de coifa de exaustão padrão laboratorial com caixa para  filtro tipo BIBO ( BEG IN BEG OUT) , filtros tipo “F9” e “H14” e exaustor a prova de explosão</v>
      </c>
      <c r="C20" s="64">
        <f>'Planilha Qtd'!K72</f>
        <v>76658.231064768421</v>
      </c>
      <c r="D20" s="65">
        <f>'Planilha Qtd'!L72</f>
        <v>4.2053612642227997E-2</v>
      </c>
      <c r="E20" s="65">
        <f t="shared" si="0"/>
        <v>0.30282671245637366</v>
      </c>
      <c r="F20" s="45" t="str">
        <f>IF(E20&lt;=$I$17,$H$17,IF(E20&lt;=$I$18,$H$18,$H$19))</f>
        <v>A</v>
      </c>
      <c r="L20" s="54"/>
      <c r="M20" s="57"/>
      <c r="N20" s="57"/>
    </row>
    <row r="21" spans="1:21" x14ac:dyDescent="0.35">
      <c r="A21" s="120" t="str">
        <f>'Planilha Qtd'!A18</f>
        <v>1.3</v>
      </c>
      <c r="B21" s="63" t="str">
        <f>'Planilha Qtd'!D18</f>
        <v>TÉCNICO EM SEGURANÇA DO TRABALHO COM ENCARGOS COMPLEMENTARES</v>
      </c>
      <c r="C21" s="64">
        <f>'Planilha Qtd'!K18</f>
        <v>71971.715087999997</v>
      </c>
      <c r="D21" s="65">
        <f>'Planilha Qtd'!L18</f>
        <v>3.9482656793245322E-2</v>
      </c>
      <c r="E21" s="65">
        <f t="shared" si="0"/>
        <v>0.34230936924961897</v>
      </c>
      <c r="F21" s="45" t="str">
        <f>IF(E21&lt;=$I$17,$H$17,IF(E21&lt;=$I$18,$H$18,$H$19))</f>
        <v>A</v>
      </c>
      <c r="L21" s="54"/>
      <c r="M21" s="57"/>
      <c r="N21" s="57"/>
    </row>
    <row r="22" spans="1:21" x14ac:dyDescent="0.35">
      <c r="A22" s="120" t="str">
        <f>'Planilha Qtd'!A130</f>
        <v>10.3</v>
      </c>
      <c r="B22" s="63" t="str">
        <f>'Planilha Qtd'!D130</f>
        <v xml:space="preserve">FORRO AUTOPORTANTE SERÃO FABRICADAS COM NÚCLEO EM POLIISOCIANURATO (PIR) INJETADO COM RETARDANTE A CHAMA, COM UMA FACE REVESTIDA COM CHAPA DE AÇO INOX ESCOVADO COM ESPESSURA 0,70 MM E OUTRA FACE COM CHAPA DE AÇO GALVANIZADO COM PINTURA EPÓXI EM PROCESSO CONTÍNUO COM ESPESSURA 0,65MM, COR BRANCO RAL 9003. DIVISÓRIA COM ESPESSURA FINAL DE 50MM. DEVERÁ SER CONSIDERADA A RECOMPOSIÇÃO DE TRECHOS DO FORRO QUE SOFRAM INTERFERÊNCIAS DE PROJETOS COMPLEMENTARES (ELÉTRICA, HVAC ETC), ESSAS INTERFERENCIAS DEVEM SER APONTADAS NAS COMPATIBILIZAÇÕES DE PROJETOS. A ESTRUTURAÇÃO SERÁ CONSTITUÍDA EM TODOS OS ENCONTROS ENTRE PLACAS, POR FIXAÇÃO DE BARRAS-CHATA DE AÇO GALVANIZADO SUPORTADAS POR VARÕES ROSCADOS EM AÇO ZINCADO, FIXADOS À ESTRUTURA METÁLICA OU LAJE EXISTENTE, INTERTRAVADAS POR PERFILADOS EM ALUMÍNIO E ARREMATES EM AÇO GALVANIZADO.
  O ACABAMENTO FINAL ENTRE PLACAS DE FORRO SERÁ FEITO COM APLICAÇÃO DE SILICONE, NA COR BRANCA, EM TODOS OS PONTOS DE UNIÃO DE PLACAS. DESSA FORMA, TODO FORRO SERÁ PLANIFICADO E ESTANQUE. O FORRO DEVERÁ SUPORTAR CARGAS NÃO PERMANENTES DE ATÉ 150 KGF/M2.
 VERIFICAR NA COMPATIBILIZAÇÃO DO PROJETO DE ARQUITETURA E DE SEUS COMPLEMENTARES A NECESSIDADE DE TAMPAS E ALÇAPÕES DE ACESSO PARA INSPEÇÃO DE INSTALAÇÕES. NESSE CASO, ESTES ELEMENTOS DEVERÃO SER DO MESMO MATERIAL DO FORRO COM REQUADRO DE ALUMÍNIO E TAMPO REMOVÍVEL, COM VEDAÇÃO QUE GARANTA ESTANQUEIDADE ENTRE OS AMBIENTES.
OS FORROS DEVERÃO SER EXECUTADOS TODOS EM PANO ÚNICO. </v>
      </c>
      <c r="C22" s="64">
        <f>'Planilha Qtd'!K130</f>
        <v>70893.688432956376</v>
      </c>
      <c r="D22" s="65">
        <f>'Planilha Qtd'!L130</f>
        <v>3.8891266739763682E-2</v>
      </c>
      <c r="E22" s="65">
        <f t="shared" si="0"/>
        <v>0.38120063598938264</v>
      </c>
      <c r="F22" s="45" t="str">
        <f>IF(E22&lt;=$I$17,$H$17,IF(E22&lt;=$I$18,$H$18,$H$19))</f>
        <v>A</v>
      </c>
      <c r="L22" s="54"/>
      <c r="M22" s="57"/>
      <c r="N22" s="57"/>
    </row>
    <row r="23" spans="1:21" ht="18.5" x14ac:dyDescent="0.35">
      <c r="A23" s="120" t="str">
        <f>'Planilha Qtd'!A16</f>
        <v>1.1</v>
      </c>
      <c r="B23" s="63" t="str">
        <f>'Planilha Qtd'!D16</f>
        <v>CANTEIRO DE OBRA - MOBILIZAÇÃO, DESMOBILIZAÇÃO E ADMINISTRAÇÃO OBRA DE MEDIO PORTE</v>
      </c>
      <c r="C23" s="64">
        <f>'Planilha Qtd'!K16</f>
        <v>70711.374752884003</v>
      </c>
      <c r="D23" s="65">
        <f>'Planilha Qtd'!L16</f>
        <v>3.8791252054130448E-2</v>
      </c>
      <c r="E23" s="65">
        <f t="shared" si="0"/>
        <v>0.41999188804351306</v>
      </c>
      <c r="F23" s="45" t="str">
        <f>IF(E23&lt;=$I$17,$H$17,IF(E23&lt;=$I$18,$H$18,$H$19))</f>
        <v>A</v>
      </c>
      <c r="H23" s="249" t="s">
        <v>61</v>
      </c>
      <c r="I23" s="250"/>
      <c r="J23" s="250"/>
      <c r="K23" s="250"/>
      <c r="L23" s="250"/>
      <c r="M23" s="250"/>
      <c r="N23" s="250"/>
      <c r="O23" s="250"/>
      <c r="P23" s="250"/>
      <c r="Q23" s="251"/>
      <c r="R23" s="249" t="s">
        <v>61</v>
      </c>
      <c r="S23" s="250"/>
      <c r="T23" s="250"/>
      <c r="U23" s="251"/>
    </row>
    <row r="24" spans="1:21" ht="58" x14ac:dyDescent="0.35">
      <c r="A24" s="120" t="str">
        <f>'Planilha Qtd'!A100</f>
        <v>7.37</v>
      </c>
      <c r="B24" s="63" t="str">
        <f>'Planilha Qtd'!D100</f>
        <v>Condensador para sistema VRF de ar condicionado, capacidade até 6 TR</v>
      </c>
      <c r="C24" s="64">
        <f>'Planilha Qtd'!K100</f>
        <v>57266.246223449605</v>
      </c>
      <c r="D24" s="65">
        <f>'Planilha Qtd'!L100</f>
        <v>3.1415446230694692E-2</v>
      </c>
      <c r="E24" s="65">
        <f t="shared" si="0"/>
        <v>0.45140733427420776</v>
      </c>
      <c r="F24" s="45" t="str">
        <f>IF(E24&lt;=$I$17,$H$17,IF(E24&lt;=$I$18,$H$18,$H$19))</f>
        <v>A</v>
      </c>
      <c r="H24" s="43"/>
      <c r="I24" s="44" t="s">
        <v>62</v>
      </c>
      <c r="J24" s="44" t="s">
        <v>26</v>
      </c>
      <c r="K24" s="44" t="s">
        <v>27</v>
      </c>
      <c r="L24" s="44" t="s">
        <v>28</v>
      </c>
      <c r="M24" s="44" t="s">
        <v>74</v>
      </c>
      <c r="N24" s="44" t="s">
        <v>72</v>
      </c>
      <c r="O24" s="44" t="s">
        <v>64</v>
      </c>
      <c r="P24" s="44" t="s">
        <v>63</v>
      </c>
      <c r="Q24" s="44" t="s">
        <v>65</v>
      </c>
      <c r="R24" s="44" t="s">
        <v>66</v>
      </c>
      <c r="S24" s="44" t="s">
        <v>73</v>
      </c>
      <c r="T24" s="44" t="s">
        <v>67</v>
      </c>
      <c r="U24" s="44" t="s">
        <v>68</v>
      </c>
    </row>
    <row r="25" spans="1:21" x14ac:dyDescent="0.35">
      <c r="A25" s="120" t="str">
        <f>'Planilha Qtd'!A174</f>
        <v>10.47</v>
      </c>
      <c r="B25" s="63" t="str">
        <f>'Planilha Qtd'!D174</f>
        <v>Condensador para sistema VRF de ar condicionado, capacidade até 6 TR</v>
      </c>
      <c r="C25" s="64">
        <f>'Planilha Qtd'!K174</f>
        <v>57266.246223449605</v>
      </c>
      <c r="D25" s="65">
        <f>'Planilha Qtd'!L174</f>
        <v>3.1415446230694692E-2</v>
      </c>
      <c r="E25" s="65">
        <f t="shared" si="0"/>
        <v>0.48282278050490246</v>
      </c>
      <c r="F25" s="45" t="str">
        <f>IF(E25&lt;=$I$17,$H$17,IF(E25&lt;=$I$18,$H$18,$H$19))</f>
        <v>A</v>
      </c>
      <c r="H25" s="72" t="s">
        <v>69</v>
      </c>
      <c r="I25" s="45">
        <f>COUNTIF('Planilha Qtd'!B16:B236,"CDHU")</f>
        <v>116</v>
      </c>
      <c r="J25" s="45">
        <f>COUNTIF('Planilha Qtd'!B16:B236,"SIURB-EDIF")</f>
        <v>58</v>
      </c>
      <c r="K25" s="45">
        <f>COUNTIF('Planilha Qtd'!B16:B236,"SIURB-INFRA")</f>
        <v>0</v>
      </c>
      <c r="L25" s="45">
        <f>COUNTIF('Planilha Qtd'!B16:B236,"SINAPI")</f>
        <v>6</v>
      </c>
      <c r="M25" s="45">
        <f>COUNTIF('Planilha Qtd'!B16:B236,"SICRO")</f>
        <v>0</v>
      </c>
      <c r="N25" s="45">
        <f>COUNTIF('Planilha Qtd'!B16:B236,"TCPO")</f>
        <v>0</v>
      </c>
      <c r="O25" s="45">
        <f>COUNTIF('Planilha Qtd'!B16:B236,"LICITADO")</f>
        <v>12</v>
      </c>
      <c r="P25" s="45">
        <f>COUNTIF('Planilha Qtd'!B16:B236,"CPU")</f>
        <v>1</v>
      </c>
      <c r="Q25" s="46">
        <f>COUNTIF('Planilha Qtd'!B16:B236,"PESQUISA DE MERCADO")</f>
        <v>12</v>
      </c>
      <c r="R25" s="45">
        <f>SUM(I25:N25)</f>
        <v>180</v>
      </c>
      <c r="S25" s="45">
        <f>SUM(O25)</f>
        <v>12</v>
      </c>
      <c r="T25" s="45">
        <f>SUM(P25:Q25)</f>
        <v>13</v>
      </c>
      <c r="U25" s="45">
        <f>SUM(I25:Q25)</f>
        <v>205</v>
      </c>
    </row>
    <row r="26" spans="1:21" x14ac:dyDescent="0.35">
      <c r="A26" s="120" t="str">
        <f>'Planilha Qtd'!A133</f>
        <v>10.6</v>
      </c>
      <c r="B26" s="63" t="str">
        <f>'Planilha Qtd'!D133</f>
        <v xml:space="preserve">PT 1001 A - PASS THROUGH DUPLO ATIVO EM AÇO INOX INTERNO E EXTERNO (CONSIDERAR REVESTIMENTO EM INOX NA ALTURA TOTAL DO PÉ DIREITO DA ÁREA), COM NÚCLEO EM PIR, PORTAS PARA MANUTENÇÃO COM CHAVE, 02 PORTAS COM VISORES EM VIDRO DUPLO CRISTAL 4MM, PUXADORES TIPO ALÇA EM AÇO INOX </v>
      </c>
      <c r="C26" s="64">
        <f>'Planilha Qtd'!K133</f>
        <v>56382.423822695862</v>
      </c>
      <c r="D26" s="65">
        <f>'Planilha Qtd'!L133</f>
        <v>3.0930593862337551E-2</v>
      </c>
      <c r="E26" s="65">
        <f t="shared" si="0"/>
        <v>0.51375337436724</v>
      </c>
      <c r="F26" s="45" t="str">
        <f>IF(E26&lt;=$I$17,$H$17,IF(E26&lt;=$I$18,$H$18,$H$19))</f>
        <v>A</v>
      </c>
      <c r="H26" s="73"/>
      <c r="I26" s="47">
        <f t="shared" ref="I26:M26" si="1">I25/$U$25</f>
        <v>0.56585365853658531</v>
      </c>
      <c r="J26" s="47">
        <f t="shared" si="1"/>
        <v>0.28292682926829266</v>
      </c>
      <c r="K26" s="47">
        <f t="shared" si="1"/>
        <v>0</v>
      </c>
      <c r="L26" s="47">
        <f t="shared" si="1"/>
        <v>2.9268292682926831E-2</v>
      </c>
      <c r="M26" s="47">
        <f t="shared" si="1"/>
        <v>0</v>
      </c>
      <c r="N26" s="47">
        <f>N25/$U$25</f>
        <v>0</v>
      </c>
      <c r="O26" s="47">
        <f>O25/$U$25</f>
        <v>5.8536585365853662E-2</v>
      </c>
      <c r="P26" s="47">
        <f>P25/$U$25</f>
        <v>4.8780487804878049E-3</v>
      </c>
      <c r="Q26" s="47">
        <f>Q25/$U$25</f>
        <v>5.8536585365853662E-2</v>
      </c>
      <c r="R26" s="48">
        <f>SUM(I26:N26)</f>
        <v>0.87804878048780477</v>
      </c>
      <c r="S26" s="48">
        <f>SUM(O26)</f>
        <v>5.8536585365853662E-2</v>
      </c>
      <c r="T26" s="48">
        <f>SUM(P26:Q26)</f>
        <v>6.3414634146341464E-2</v>
      </c>
      <c r="U26" s="49">
        <f>U25/U25</f>
        <v>1</v>
      </c>
    </row>
    <row r="27" spans="1:21" x14ac:dyDescent="0.35">
      <c r="A27" s="120" t="str">
        <f>'Planilha Qtd'!A101</f>
        <v>7.38</v>
      </c>
      <c r="B27" s="63" t="str">
        <f>'Planilha Qtd'!D101</f>
        <v>Evaporador para sistema VRF de ar condicionado, tipo cassete, capacidade de 1 TR</v>
      </c>
      <c r="C27" s="64">
        <f>'Planilha Qtd'!K101</f>
        <v>54657.7733401472</v>
      </c>
      <c r="D27" s="65">
        <f>'Planilha Qtd'!L101</f>
        <v>2.9984475196032111E-2</v>
      </c>
      <c r="E27" s="65">
        <f t="shared" si="0"/>
        <v>0.54373784956327209</v>
      </c>
      <c r="F27" s="45" t="str">
        <f>IF(E27&lt;=$I$17,$H$17,IF(E27&lt;=$I$18,$H$18,$H$19))</f>
        <v>A</v>
      </c>
      <c r="H27" s="74"/>
      <c r="I27" s="75"/>
      <c r="J27" s="75"/>
      <c r="K27" s="75"/>
      <c r="L27" s="75"/>
      <c r="M27" s="75"/>
      <c r="N27" s="75"/>
      <c r="O27" s="75"/>
      <c r="P27" s="75"/>
      <c r="Q27" s="75"/>
      <c r="R27" s="75"/>
      <c r="S27" s="75"/>
      <c r="T27" s="75"/>
      <c r="U27" s="76"/>
    </row>
    <row r="28" spans="1:21" x14ac:dyDescent="0.35">
      <c r="A28" s="120" t="str">
        <f>'Planilha Qtd'!A175</f>
        <v>10.48</v>
      </c>
      <c r="B28" s="63" t="str">
        <f>'Planilha Qtd'!D175</f>
        <v>Evaporador para sistema VRF de ar condicionado, tipo cassete, capacidade de 1 TR</v>
      </c>
      <c r="C28" s="64">
        <f>'Planilha Qtd'!K175</f>
        <v>54657.7733401472</v>
      </c>
      <c r="D28" s="65">
        <f>'Planilha Qtd'!L175</f>
        <v>2.9984475196032111E-2</v>
      </c>
      <c r="E28" s="65">
        <f t="shared" si="0"/>
        <v>0.57372232475930418</v>
      </c>
      <c r="F28" s="45" t="str">
        <f>IF(E28&lt;=$I$17,$H$17,IF(E28&lt;=$I$18,$H$18,$H$19))</f>
        <v>A</v>
      </c>
    </row>
    <row r="29" spans="1:21" ht="18.5" x14ac:dyDescent="0.35">
      <c r="A29" s="120" t="str">
        <f>'Planilha Qtd'!A66</f>
        <v>7.3</v>
      </c>
      <c r="B29" s="63" t="str">
        <f>'Planilha Qtd'!D66</f>
        <v xml:space="preserve">DIVISÓRIA BRANCA PADRÃO SALA LIMPA FABRICADA COM NÚCLEO EM POLIISOCIANURATO (PIR) INJETADO COM RETARDANTE A CHAMA, REVESTIDAS COM CHAPAS DE AÇO GALVANIZADO COM PINTURA EPÓXI EM PROCESSO CONTÍNUO COM ESPESSURA 0,65 MM, COR BRANCO RAL9003 EM AMBAS AS FACES, COM ESPESSURA FINAL DE 50 MM. FIXAÇÃO NO PISO COM PERFIL DE ALUMÍNIO ANODIZADO. INSTALAÇÃO DE PERFIL “L” EM ALUMÍNIO CONTORNANDO 100% DOS ENCONTROS ENTRE DIVISÓRIAS, FORROS, PAREDES E ETC. INTERTRAVAMENTO ENTRE PAINÉIS CP, PERFIL TUBULAR INTERNO E ACABAMENTO FINAL COM SILICONE ASSÉPTICO BRANCO, BACTERICIDA E ESTRUTURAL. ACABAMENTO MONOLÍTICO. TUBOS E ELETRODUTOS EMBUTIDOS PARA POSICIONAMENTO DE TOMADAS, INTERRUPTORES, PONTOS DE FORNECIMENTO DE UTILIDADES, INTERLOCK E OUTROS RECURSOS. </v>
      </c>
      <c r="C29" s="64">
        <f>'Planilha Qtd'!K66</f>
        <v>47769.13308579319</v>
      </c>
      <c r="D29" s="65">
        <f>'Planilha Qtd'!L66</f>
        <v>2.6205465364152452E-2</v>
      </c>
      <c r="E29" s="65">
        <f t="shared" si="0"/>
        <v>0.59992779012345665</v>
      </c>
      <c r="F29" s="45" t="str">
        <f>IF(E29&lt;=$I$17,$H$17,IF(E29&lt;=$I$18,$H$18,$H$19))</f>
        <v>A</v>
      </c>
      <c r="P29" s="246" t="s">
        <v>61</v>
      </c>
      <c r="Q29" s="247"/>
      <c r="R29" s="248"/>
    </row>
    <row r="30" spans="1:21" ht="43.5" x14ac:dyDescent="0.35">
      <c r="A30" s="120" t="str">
        <f>'Planilha Qtd'!A84</f>
        <v>7.21</v>
      </c>
      <c r="B30" s="63" t="str">
        <f>'Planilha Qtd'!D84</f>
        <v>Epóxi em massa, inclusive preparo</v>
      </c>
      <c r="C30" s="64">
        <f>'Planilha Qtd'!K84</f>
        <v>45148.691282927321</v>
      </c>
      <c r="D30" s="65">
        <f>'Planilha Qtd'!L84</f>
        <v>2.4767928350858788E-2</v>
      </c>
      <c r="E30" s="65">
        <f t="shared" si="0"/>
        <v>0.62469571847431549</v>
      </c>
      <c r="F30" s="45" t="str">
        <f>IF(E30&lt;=$I$17,$H$17,IF(E30&lt;=$I$18,$H$18,$H$19))</f>
        <v>A</v>
      </c>
      <c r="P30" s="50" t="s">
        <v>66</v>
      </c>
      <c r="Q30" s="50" t="s">
        <v>73</v>
      </c>
      <c r="R30" s="50" t="s">
        <v>67</v>
      </c>
    </row>
    <row r="31" spans="1:21" x14ac:dyDescent="0.35">
      <c r="A31" s="120" t="str">
        <f>'Planilha Qtd'!A198</f>
        <v>13.2</v>
      </c>
      <c r="B31" s="63" t="str">
        <f>'Planilha Qtd'!D198</f>
        <v xml:space="preserve">EPÓXI, QC 3 PHARMA EPU OU EQUIVALENTE TÉCNICO. CAMADA MONOLÍTICA À BASE DE RESINA EPÓXI COM 4MM DE ESPESSURA E ACABAMENTO EM QUARTZO COLORIDO POLICROMÁTICO E SELADO POR RESINA TRASNLÚCIDA DE ALTA TRANSPARENCIA EM 3 CAMADAS. (2 EM RESINA EPÓXI E 1 FINAL EM RESINA POLIURETÂNICA ALIFÁTICA. </v>
      </c>
      <c r="C31" s="64">
        <f>'Planilha Qtd'!K198</f>
        <v>43955.721252930016</v>
      </c>
      <c r="D31" s="65">
        <f>'Planilha Qtd'!L198</f>
        <v>2.4113482000630508E-2</v>
      </c>
      <c r="E31" s="65">
        <f t="shared" si="0"/>
        <v>0.64880920047494595</v>
      </c>
      <c r="F31" s="45" t="str">
        <f>IF(E31&lt;=$I$17,$H$17,IF(E31&lt;=$I$18,$H$18,$H$19))</f>
        <v>A</v>
      </c>
      <c r="P31" s="51">
        <f>R26</f>
        <v>0.87804878048780477</v>
      </c>
      <c r="Q31" s="51">
        <f>S26</f>
        <v>5.8536585365853662E-2</v>
      </c>
      <c r="R31" s="51">
        <f>T26</f>
        <v>6.3414634146341464E-2</v>
      </c>
    </row>
    <row r="32" spans="1:21" x14ac:dyDescent="0.35">
      <c r="A32" s="120" t="str">
        <f>'Planilha Qtd'!A134</f>
        <v>10.7</v>
      </c>
      <c r="B32" s="63" t="str">
        <f>'Planilha Qtd'!D134</f>
        <v xml:space="preserve">EPÓXI, QC 3 PHARMA EPU OU EQUIVALENTE TÉCNICO. CAMADA MONOLÍTICA À BASE DE RESINA EPÓXI COM 4MM DE ESPESSURA E ACABAMENTO EM QUARTZO COLORIDO POLICROMÁTICO E SELADO POR RESINA TRASNLÚCIDA DE ALTA TRANSPARENCIA EM 3 CAMADAS. (2 EM RESINA EPÓXI E 1 FINAL EM RESINA POLIURETÂNICA ALIFÁTICA. </v>
      </c>
      <c r="C32" s="64">
        <f>'Planilha Qtd'!K134</f>
        <v>36802.379218891539</v>
      </c>
      <c r="D32" s="65">
        <f>'Planilha Qtd'!L134</f>
        <v>2.0189260546281323E-2</v>
      </c>
      <c r="E32" s="65">
        <f t="shared" si="0"/>
        <v>0.66899846102122729</v>
      </c>
      <c r="F32" s="45" t="str">
        <f>IF(E32&lt;=$I$17,$H$17,IF(E32&lt;=$I$18,$H$18,$H$19))</f>
        <v>A</v>
      </c>
      <c r="H32" s="57"/>
      <c r="I32" s="68"/>
      <c r="J32" s="55"/>
      <c r="K32" s="56"/>
      <c r="L32" s="54"/>
    </row>
    <row r="33" spans="1:14" x14ac:dyDescent="0.35">
      <c r="A33" s="120" t="str">
        <f>'Planilha Qtd'!A199</f>
        <v>13.3</v>
      </c>
      <c r="B33" s="63" t="str">
        <f>'Planilha Qtd'!D199</f>
        <v>Armário/gabinete embutido em MDF sob medida, revestido em laminado melamínico, com portas e prateleiras</v>
      </c>
      <c r="C33" s="64">
        <f>'Planilha Qtd'!K199</f>
        <v>35391.144134800001</v>
      </c>
      <c r="D33" s="65">
        <f>'Planilha Qtd'!L199</f>
        <v>1.94150770991918E-2</v>
      </c>
      <c r="E33" s="65">
        <f t="shared" si="0"/>
        <v>0.68841353812041906</v>
      </c>
      <c r="F33" s="45" t="str">
        <f>IF(E33&lt;=$I$17,$H$17,IF(E33&lt;=$I$18,$H$18,$H$19))</f>
        <v>A</v>
      </c>
      <c r="H33" s="57"/>
      <c r="I33" s="68"/>
      <c r="J33" s="55"/>
      <c r="K33" s="56"/>
      <c r="L33" s="54"/>
      <c r="M33" s="57"/>
      <c r="N33" s="57"/>
    </row>
    <row r="34" spans="1:14" x14ac:dyDescent="0.35">
      <c r="A34" s="120" t="str">
        <f>'Planilha Qtd'!A147</f>
        <v>10.20</v>
      </c>
      <c r="B34" s="63" t="str">
        <f>'Planilha Qtd'!D147</f>
        <v>Epóxi em massa, inclusive preparo</v>
      </c>
      <c r="C34" s="64">
        <f>'Planilha Qtd'!K147</f>
        <v>35278.046137701967</v>
      </c>
      <c r="D34" s="65">
        <f>'Planilha Qtd'!L147</f>
        <v>1.9353033150427131E-2</v>
      </c>
      <c r="E34" s="65">
        <f t="shared" si="0"/>
        <v>0.70776657127084619</v>
      </c>
      <c r="F34" s="45" t="str">
        <f>IF(E34&lt;=$I$17,$H$17,IF(E34&lt;=$I$18,$H$18,$H$19))</f>
        <v>A</v>
      </c>
      <c r="H34" s="57"/>
      <c r="I34" s="68"/>
      <c r="J34" s="55"/>
      <c r="K34" s="56"/>
      <c r="M34" s="57"/>
      <c r="N34" s="57"/>
    </row>
    <row r="35" spans="1:14" x14ac:dyDescent="0.35">
      <c r="A35" s="120" t="str">
        <f>'Planilha Qtd'!A209</f>
        <v>13.13</v>
      </c>
      <c r="B35" s="63" t="str">
        <f>'Planilha Qtd'!D209</f>
        <v>Epóxi em massa, inclusive preparo</v>
      </c>
      <c r="C35" s="64">
        <f>'Planilha Qtd'!K209</f>
        <v>35238.002952528637</v>
      </c>
      <c r="D35" s="65">
        <f>'Planilha Qtd'!L209</f>
        <v>1.9331066029938563E-2</v>
      </c>
      <c r="E35" s="65">
        <f t="shared" si="0"/>
        <v>0.7270976373007848</v>
      </c>
      <c r="F35" s="45" t="str">
        <f>IF(E35&lt;=$I$17,$H$17,IF(E35&lt;=$I$18,$H$18,$H$19))</f>
        <v>A</v>
      </c>
      <c r="H35" s="57"/>
      <c r="I35" s="68"/>
      <c r="J35" s="55"/>
      <c r="K35" s="56"/>
      <c r="M35" s="57"/>
      <c r="N35" s="57"/>
    </row>
    <row r="36" spans="1:14" x14ac:dyDescent="0.35">
      <c r="A36" s="120" t="str">
        <f>'Planilha Qtd'!A132</f>
        <v>10.5</v>
      </c>
      <c r="B36" s="63" t="str">
        <f>'Planilha Qtd'!D132</f>
        <v>CANTO SANITÁRIO EM ALUMINIO ANODIZADO 50 mm .</v>
      </c>
      <c r="C36" s="64">
        <f>'Planilha Qtd'!K132</f>
        <v>33270.427708578674</v>
      </c>
      <c r="D36" s="65">
        <f>'Planilha Qtd'!L132</f>
        <v>1.8251682302917793E-2</v>
      </c>
      <c r="E36" s="65">
        <f t="shared" si="0"/>
        <v>0.74534931960370265</v>
      </c>
      <c r="F36" s="45" t="str">
        <f>IF(E36&lt;=$I$17,$H$17,IF(E36&lt;=$I$18,$H$18,$H$19))</f>
        <v>A</v>
      </c>
      <c r="H36" s="57"/>
      <c r="I36" s="68"/>
      <c r="J36" s="55"/>
      <c r="K36" s="56"/>
      <c r="M36" s="57"/>
      <c r="N36" s="57"/>
    </row>
    <row r="37" spans="1:14" x14ac:dyDescent="0.35">
      <c r="A37" s="120" t="str">
        <f>'Planilha Qtd'!A136</f>
        <v>10.9</v>
      </c>
      <c r="B37" s="63" t="str">
        <f>'Planilha Qtd'!D136</f>
        <v>Armário/gabinete embutido em MDF sob medida, revestido em laminado melamínico, com portas e prateleiras</v>
      </c>
      <c r="C37" s="64">
        <f>'Planilha Qtd'!K136</f>
        <v>31422.043857999997</v>
      </c>
      <c r="D37" s="65">
        <f>'Planilha Qtd'!L136</f>
        <v>1.7237685274983372E-2</v>
      </c>
      <c r="E37" s="65">
        <f t="shared" si="0"/>
        <v>0.76258700487868603</v>
      </c>
      <c r="F37" s="45" t="str">
        <f>IF(E37&lt;=$I$17,$H$17,IF(E37&lt;=$I$18,$H$18,$H$19))</f>
        <v>A</v>
      </c>
      <c r="H37" s="57"/>
      <c r="I37" s="68"/>
      <c r="J37" s="55"/>
      <c r="K37" s="56"/>
      <c r="M37" s="57"/>
      <c r="N37" s="57"/>
    </row>
    <row r="38" spans="1:14" x14ac:dyDescent="0.35">
      <c r="A38" s="120" t="str">
        <f>'Planilha Qtd'!A68</f>
        <v>7.5</v>
      </c>
      <c r="B38" s="63" t="str">
        <f>'Planilha Qtd'!D68</f>
        <v xml:space="preserve">EPÓXI, QC 3 PHARMA EPU OU EQUIVALENTE TÉCNICO. CAMADA MONOLÍTICA À BASE DE RESINA EPÓXI COM 4MM DE ESPESSURA E ACABAMENTO EM QUARTZO COLORIDO POLICROMÁTICO E SELADO POR RESINA TRASNLÚCIDA DE ALTA TRANSPARENCIA EM 3 CAMADAS. (2 EM RESINA EPÓXI E 1 FINAL EM RESINA POLIURETÂNICA ALIFÁTICA. </v>
      </c>
      <c r="C38" s="64">
        <f>'Planilha Qtd'!K68</f>
        <v>27216.419186745716</v>
      </c>
      <c r="D38" s="65">
        <f>'Planilha Qtd'!L68</f>
        <v>1.4930539540116427E-2</v>
      </c>
      <c r="E38" s="65">
        <f t="shared" si="0"/>
        <v>0.7775175444188025</v>
      </c>
      <c r="F38" s="45" t="str">
        <f>IF(E38&lt;=$I$17,$H$17,IF(E38&lt;=$I$18,$H$18,$H$19))</f>
        <v>A</v>
      </c>
      <c r="H38" s="57"/>
      <c r="I38" s="68"/>
      <c r="J38" s="55"/>
      <c r="K38" s="56"/>
      <c r="M38" s="57"/>
      <c r="N38" s="57"/>
    </row>
    <row r="39" spans="1:14" x14ac:dyDescent="0.35">
      <c r="A39" s="120" t="str">
        <f>'Planilha Qtd'!A128</f>
        <v>10.1</v>
      </c>
      <c r="B39" s="63" t="str">
        <f>'Planilha Qtd'!D128</f>
        <v>P - PORTA DE ABRIR PADRÃO SALA LIMPA EM CHAPA PRÉ PINTADA COM NÚCLEO EM PIR, COR BRANCO RAL 9003. SEM VISOR,  COM PUXADOR EM AÇO INOX LIXADO, FECHADURA ELETROMAGNÉTICA E IMÃ NEODIMEO, MOLA AÉREA DORMA EM INOX OU EQUIVALENTE TÉCNICO. SISTEMA DE VEDAÇÃO C/ REGULAGEM DE ALTURA. COM PELÍCULA 3M DE PROTEÇÃO SOLAR.</v>
      </c>
      <c r="C39" s="64">
        <f>'Planilha Qtd'!K128</f>
        <v>24074.119460347574</v>
      </c>
      <c r="D39" s="65">
        <f>'Planilha Qtd'!L128</f>
        <v>1.3206718710125225E-2</v>
      </c>
      <c r="E39" s="65">
        <f t="shared" si="0"/>
        <v>0.79072426312892774</v>
      </c>
      <c r="F39" s="45" t="str">
        <f>IF(E39&lt;=$I$17,$H$17,IF(E39&lt;=$I$18,$H$18,$H$19))</f>
        <v>A</v>
      </c>
      <c r="H39" s="57"/>
      <c r="I39" s="68"/>
      <c r="J39" s="55"/>
      <c r="K39" s="56"/>
      <c r="M39" s="57"/>
      <c r="N39" s="57"/>
    </row>
    <row r="40" spans="1:14" x14ac:dyDescent="0.35">
      <c r="A40" s="120" t="str">
        <f>'Planilha Qtd'!A64</f>
        <v>7.1</v>
      </c>
      <c r="B40" s="63" t="str">
        <f>'Planilha Qtd'!D64</f>
        <v>P - PORTA DE ABRIR PADRÃO SALA LIMPA EM CHAPA PRÉ PINTADA COM NÚCLEO EM PIR, COR BRANCO RAL 9003. COM VISOR,  COM PUXADOR EM AÇO INOX LIXADO, FECHADURA ELETROMAGNÉTICA E IMÃ NEODIMEO, MOLA AÉREA DORMA EM INOX OU EQUIVALENTE TÉCNICO. SISTEMA DE VEDAÇÃO C/ REGULAGEM DE ALTURA. COM PELÍCULA 3M DE PROTEÇÃO SOLAR.</v>
      </c>
      <c r="C40" s="64">
        <f>'Planilha Qtd'!K64</f>
        <v>18497.199678269935</v>
      </c>
      <c r="D40" s="65">
        <f>'Planilha Qtd'!L64</f>
        <v>1.0147300028077658E-2</v>
      </c>
      <c r="E40" s="65">
        <f t="shared" si="0"/>
        <v>0.80087156315700536</v>
      </c>
      <c r="F40" s="45" t="str">
        <f>IF(E40&lt;=$I$17,$H$17,IF(E40&lt;=$I$18,$H$18,$H$19))</f>
        <v>B</v>
      </c>
      <c r="H40" s="57"/>
      <c r="I40" s="68"/>
      <c r="J40" s="55"/>
      <c r="K40" s="56"/>
      <c r="M40" s="57"/>
      <c r="N40" s="57"/>
    </row>
    <row r="41" spans="1:14" x14ac:dyDescent="0.35">
      <c r="A41" s="120" t="str">
        <f>'Planilha Qtd'!A129</f>
        <v>10.2</v>
      </c>
      <c r="B41" s="63" t="str">
        <f>'Planilha Qtd'!D129</f>
        <v>P - PORTA DE ABRIR PADRÃO SALA LIMPA EM CHAPA PRÉ PINTADA COM NÚCLEO EM PIR, COR BRANCO RAL 9003. SEM VISOR,  COM PUXADOR EM AÇO INOX LIXADO, FECHADURA ELETROMAGNÉTICA E IMÃ NEODIMEO, MOLA AÉREA DORMA EM INOX OU EQUIVALENTE TÉCNICO. SISTEMA DE VEDAÇÃO C/ REGULAGEM DE ALTURA. COM PELÍCULA 3M DE PROTEÇÃO SOLAR.</v>
      </c>
      <c r="C41" s="64">
        <f>'Planilha Qtd'!K129</f>
        <v>16049.412973565049</v>
      </c>
      <c r="D41" s="65">
        <f>'Planilha Qtd'!L129</f>
        <v>8.8044791400834835E-3</v>
      </c>
      <c r="E41" s="65">
        <f t="shared" si="0"/>
        <v>0.80967604229708889</v>
      </c>
      <c r="F41" s="45" t="str">
        <f>IF(E41&lt;=$I$17,$H$17,IF(E41&lt;=$I$18,$H$18,$H$19))</f>
        <v>B</v>
      </c>
      <c r="H41" s="57"/>
      <c r="I41" s="68"/>
      <c r="J41" s="55"/>
      <c r="K41" s="56"/>
      <c r="M41" s="57"/>
      <c r="N41" s="57"/>
    </row>
    <row r="42" spans="1:14" x14ac:dyDescent="0.35">
      <c r="A42" s="120" t="str">
        <f>'Planilha Qtd'!A67</f>
        <v>7.4</v>
      </c>
      <c r="B42" s="63" t="str">
        <f>'Planilha Qtd'!D67</f>
        <v>CANTO SANITÁRIO EM ALUMINIO ANODIZADO 50 mm .</v>
      </c>
      <c r="C42" s="64">
        <f>'Planilha Qtd'!K67</f>
        <v>13035.338418850872</v>
      </c>
      <c r="D42" s="65">
        <f>'Planilha Qtd'!L67</f>
        <v>7.1510008111659706E-3</v>
      </c>
      <c r="E42" s="65">
        <f t="shared" si="0"/>
        <v>0.81682704310825482</v>
      </c>
      <c r="F42" s="45" t="str">
        <f>IF(E42&lt;=$I$17,$H$17,IF(E42&lt;=$I$18,$H$18,$H$19))</f>
        <v>B</v>
      </c>
      <c r="H42" s="57"/>
      <c r="I42" s="68"/>
      <c r="J42" s="55"/>
      <c r="K42" s="56"/>
      <c r="M42" s="57"/>
      <c r="N42" s="57"/>
    </row>
    <row r="43" spans="1:14" x14ac:dyDescent="0.35">
      <c r="A43" s="120" t="str">
        <f>'Planilha Qtd'!A137</f>
        <v>10.10</v>
      </c>
      <c r="B43" s="63" t="str">
        <f>'Planilha Qtd'!D137</f>
        <v>Tampo/bancada em granito, com frontão, espessura de 2 cm, acabamento polido</v>
      </c>
      <c r="C43" s="64">
        <f>'Planilha Qtd'!K137</f>
        <v>12400.493789785189</v>
      </c>
      <c r="D43" s="65">
        <f>'Planilha Qtd'!L137</f>
        <v>6.8027340986694289E-3</v>
      </c>
      <c r="E43" s="65">
        <f t="shared" si="0"/>
        <v>0.82362977720692421</v>
      </c>
      <c r="F43" s="45" t="str">
        <f>IF(E43&lt;=$I$17,$H$17,IF(E43&lt;=$I$18,$H$18,$H$19))</f>
        <v>B</v>
      </c>
      <c r="H43" s="57"/>
      <c r="I43" s="68"/>
      <c r="J43" s="55"/>
      <c r="K43" s="56"/>
      <c r="M43" s="57"/>
      <c r="N43" s="57"/>
    </row>
    <row r="44" spans="1:14" x14ac:dyDescent="0.35">
      <c r="A44" s="120" t="str">
        <f>'Planilha Qtd'!A32</f>
        <v>4.6</v>
      </c>
      <c r="B44" s="63" t="str">
        <f>'Planilha Qtd'!D32</f>
        <v>Divisória tipo piso/teto em vidro temperado simples, com coluna estrutural em alumínio extrudado</v>
      </c>
      <c r="C44" s="64">
        <f>'Planilha Qtd'!K32</f>
        <v>12396.82862</v>
      </c>
      <c r="D44" s="65">
        <f>'Planilha Qtd'!L32</f>
        <v>6.8007234387797676E-3</v>
      </c>
      <c r="E44" s="65">
        <f t="shared" si="0"/>
        <v>0.83043050064570401</v>
      </c>
      <c r="F44" s="45" t="str">
        <f>IF(E44&lt;=$I$17,$H$17,IF(E44&lt;=$I$18,$H$18,$H$19))</f>
        <v>B</v>
      </c>
      <c r="H44" s="57"/>
      <c r="I44" s="68"/>
      <c r="J44" s="55"/>
      <c r="K44" s="56"/>
      <c r="M44" s="57"/>
      <c r="N44" s="57"/>
    </row>
    <row r="45" spans="1:14" x14ac:dyDescent="0.35">
      <c r="A45" s="120" t="str">
        <f>'Planilha Qtd'!A178</f>
        <v>10.51</v>
      </c>
      <c r="B45" s="63" t="str">
        <f>'Planilha Qtd'!D178</f>
        <v>Tubo de cobre sem costura, rígido, espessura 1/16" - diâmetro 3/4", inclusive conexões</v>
      </c>
      <c r="C45" s="64">
        <f>'Planilha Qtd'!K178</f>
        <v>12219.287075471233</v>
      </c>
      <c r="D45" s="65">
        <f>'Planilha Qtd'!L178</f>
        <v>6.7033266786692006E-3</v>
      </c>
      <c r="E45" s="65">
        <f t="shared" si="0"/>
        <v>0.83713382732437325</v>
      </c>
      <c r="F45" s="45" t="str">
        <f>IF(E45&lt;=$I$17,$H$17,IF(E45&lt;=$I$18,$H$18,$H$19))</f>
        <v>B</v>
      </c>
      <c r="H45" s="57"/>
      <c r="I45" s="68"/>
      <c r="J45" s="55"/>
      <c r="K45" s="56"/>
      <c r="M45" s="57"/>
      <c r="N45" s="57"/>
    </row>
    <row r="46" spans="1:14" x14ac:dyDescent="0.35">
      <c r="A46" s="120" t="str">
        <f>'Planilha Qtd'!A197</f>
        <v>13.1</v>
      </c>
      <c r="B46" s="63" t="str">
        <f>'Planilha Qtd'!D197</f>
        <v>CANTO SANITÁRIO EM ALUMINIO ANODIZADO 50 mm .</v>
      </c>
      <c r="C46" s="64">
        <f>'Planilha Qtd'!K197</f>
        <v>10079.651219227708</v>
      </c>
      <c r="D46" s="65">
        <f>'Planilha Qtd'!L197</f>
        <v>5.5295529528201978E-3</v>
      </c>
      <c r="E46" s="65">
        <f t="shared" si="0"/>
        <v>0.84266338027719345</v>
      </c>
      <c r="F46" s="45" t="str">
        <f>IF(E46&lt;=$I$17,$H$17,IF(E46&lt;=$I$18,$H$18,$H$19))</f>
        <v>B</v>
      </c>
      <c r="H46" s="57"/>
      <c r="I46" s="68"/>
      <c r="J46" s="55"/>
      <c r="K46" s="56"/>
      <c r="M46" s="57"/>
      <c r="N46" s="57"/>
    </row>
    <row r="47" spans="1:14" x14ac:dyDescent="0.35">
      <c r="A47" s="120" t="str">
        <f>'Planilha Qtd'!A213</f>
        <v>13.17</v>
      </c>
      <c r="B47" s="63" t="str">
        <f>'Planilha Qtd'!D213</f>
        <v>CABO 2,50MM2 - ISOLAMENTO PARA 0,7KV - CLASSE 4 - FLEXÍVEL</v>
      </c>
      <c r="C47" s="64">
        <f>'Planilha Qtd'!K213</f>
        <v>9924.6923999999999</v>
      </c>
      <c r="D47" s="65">
        <f>'Planilha Qtd'!L213</f>
        <v>5.4445447538468451E-3</v>
      </c>
      <c r="E47" s="65">
        <f t="shared" si="0"/>
        <v>0.84810792503104027</v>
      </c>
      <c r="F47" s="45" t="str">
        <f>IF(E47&lt;=$I$17,$H$17,IF(E47&lt;=$I$18,$H$18,$H$19))</f>
        <v>B</v>
      </c>
      <c r="H47" s="57"/>
      <c r="I47" s="68"/>
      <c r="J47" s="55"/>
      <c r="K47" s="56"/>
      <c r="M47" s="57"/>
      <c r="N47" s="57"/>
    </row>
    <row r="48" spans="1:14" x14ac:dyDescent="0.35">
      <c r="A48" s="120" t="str">
        <f>'Planilha Qtd'!A162</f>
        <v>10.35</v>
      </c>
      <c r="B48" s="63" t="str">
        <f>'Planilha Qtd'!D162</f>
        <v>LUMINÁRIA QUADRADA DE EMBUTIR, TIPO CALHA FECHADA COM DIFUSOR TRANSPARENTE OU FOSCO PARA 4 LÂMPADAS TUBULARES DE LED 9/10W</v>
      </c>
      <c r="C48" s="64">
        <f>'Planilha Qtd'!K162</f>
        <v>8566.5958800000008</v>
      </c>
      <c r="D48" s="65">
        <f>'Planilha Qtd'!L162</f>
        <v>4.6995123654190027E-3</v>
      </c>
      <c r="E48" s="65">
        <f t="shared" si="0"/>
        <v>0.85280743739645926</v>
      </c>
      <c r="F48" s="45" t="str">
        <f>IF(E48&lt;=$I$17,$H$17,IF(E48&lt;=$I$18,$H$18,$H$19))</f>
        <v>B</v>
      </c>
      <c r="H48" s="57"/>
      <c r="I48" s="68"/>
      <c r="J48" s="55"/>
      <c r="K48" s="56"/>
      <c r="M48" s="57"/>
      <c r="N48" s="57"/>
    </row>
    <row r="49" spans="1:14" x14ac:dyDescent="0.35">
      <c r="A49" s="120" t="str">
        <f>'Planilha Qtd'!A102</f>
        <v>7.39</v>
      </c>
      <c r="B49" s="63" t="str">
        <f>'Planilha Qtd'!D102</f>
        <v>Tubo de cobre sem costura, rígido, espessura 1/16" - diâmetro 3/8", inclusive conexões</v>
      </c>
      <c r="C49" s="64">
        <f>'Planilha Qtd'!K102</f>
        <v>8346.3791623684156</v>
      </c>
      <c r="D49" s="65">
        <f>'Planilha Qtd'!L102</f>
        <v>4.5787046137661233E-3</v>
      </c>
      <c r="E49" s="65">
        <f t="shared" si="0"/>
        <v>0.85738614201022534</v>
      </c>
      <c r="F49" s="45" t="str">
        <f>IF(E49&lt;=$I$17,$H$17,IF(E49&lt;=$I$18,$H$18,$H$19))</f>
        <v>B</v>
      </c>
      <c r="H49" s="57"/>
      <c r="I49" s="68"/>
      <c r="J49" s="55"/>
      <c r="K49" s="56"/>
      <c r="M49" s="57"/>
      <c r="N49" s="57"/>
    </row>
    <row r="50" spans="1:14" x14ac:dyDescent="0.35">
      <c r="A50" s="120" t="str">
        <f>'Planilha Qtd'!A200</f>
        <v>13.4</v>
      </c>
      <c r="B50" s="63" t="str">
        <f>'Planilha Qtd'!D200</f>
        <v>TAMPO PARA BANCADA ÚMIDA - GRANITO CINZA ANDORINHA - ESPESSURA 2CM</v>
      </c>
      <c r="C50" s="64">
        <f>'Planilha Qtd'!K200</f>
        <v>8251.1867864000014</v>
      </c>
      <c r="D50" s="65">
        <f>'Planilha Qtd'!L200</f>
        <v>4.5264834334719064E-3</v>
      </c>
      <c r="E50" s="65">
        <f t="shared" si="0"/>
        <v>0.86191262544369729</v>
      </c>
      <c r="F50" s="45" t="str">
        <f>IF(E50&lt;=$I$17,$H$17,IF(E50&lt;=$I$18,$H$18,$H$19))</f>
        <v>B</v>
      </c>
      <c r="H50" s="57"/>
      <c r="I50" s="68"/>
      <c r="J50" s="55"/>
      <c r="K50" s="56"/>
      <c r="M50" s="57"/>
      <c r="N50" s="57"/>
    </row>
    <row r="51" spans="1:14" x14ac:dyDescent="0.35">
      <c r="A51" s="120" t="str">
        <f>'Planilha Qtd'!A65</f>
        <v>7.2</v>
      </c>
      <c r="B51" s="63" t="str">
        <f>'Planilha Qtd'!D65</f>
        <v>P - PORTA DE ABRIR PADRÃO SALA LIMPA EM CHAPA PRÉ PINTADA COM NÚCLEO EM PIR, COR BRANCO RAL 9003. SEM VISOR,  COM PUXADOR EM AÇO INOX LIXADO, FECHADURA ELETROMAGNÉTICA E IMÃ NEODIMEO, MOLA AÉREA DORMA EM INOX OU EQUIVALENTE TÉCNICO. SISTEMA DE VEDAÇÃO C/ REGULAGEM DE ALTURA. COM PELÍCULA 3M DE PROTEÇÃO SOLAR.</v>
      </c>
      <c r="C51" s="64">
        <f>'Planilha Qtd'!K65</f>
        <v>8024.7064867825247</v>
      </c>
      <c r="D51" s="65">
        <f>'Planilha Qtd'!L65</f>
        <v>4.4022395700417417E-3</v>
      </c>
      <c r="E51" s="65">
        <f t="shared" si="0"/>
        <v>0.866314865013739</v>
      </c>
      <c r="F51" s="45" t="str">
        <f>IF(E51&lt;=$I$17,$H$17,IF(E51&lt;=$I$18,$H$18,$H$19))</f>
        <v>B</v>
      </c>
      <c r="H51" s="57"/>
      <c r="I51" s="68"/>
      <c r="J51" s="55"/>
      <c r="K51" s="56"/>
      <c r="M51" s="57"/>
      <c r="N51" s="57"/>
    </row>
    <row r="52" spans="1:14" x14ac:dyDescent="0.35">
      <c r="A52" s="120" t="str">
        <f>'Planilha Qtd'!A104</f>
        <v>7.41</v>
      </c>
      <c r="B52" s="63" t="str">
        <f>'Planilha Qtd'!D104</f>
        <v>Tubo de cobre sem costura, rígido, espessura 1/16" - diâmetro 3/4", inclusive conexões</v>
      </c>
      <c r="C52" s="64">
        <f>'Planilha Qtd'!K104</f>
        <v>6788.49281970624</v>
      </c>
      <c r="D52" s="65">
        <f>'Planilha Qtd'!L104</f>
        <v>3.7240703770384446E-3</v>
      </c>
      <c r="E52" s="65">
        <f t="shared" si="0"/>
        <v>0.87003893539077748</v>
      </c>
      <c r="F52" s="45" t="str">
        <f>IF(E52&lt;=$I$17,$H$17,IF(E52&lt;=$I$18,$H$18,$H$19))</f>
        <v>B</v>
      </c>
      <c r="H52" s="57"/>
      <c r="I52" s="68"/>
      <c r="J52" s="55"/>
      <c r="K52" s="56"/>
      <c r="M52" s="57"/>
      <c r="N52" s="57"/>
    </row>
    <row r="53" spans="1:14" x14ac:dyDescent="0.35">
      <c r="A53" s="120" t="str">
        <f>'Planilha Qtd'!A83</f>
        <v>7.20</v>
      </c>
      <c r="B53" s="63" t="str">
        <f>'Planilha Qtd'!D83</f>
        <v>Massa corrida à base de resina acrílica</v>
      </c>
      <c r="C53" s="64">
        <f>'Planilha Qtd'!K83</f>
        <v>6741.8403386780601</v>
      </c>
      <c r="D53" s="65">
        <f>'Planilha Qtd'!L83</f>
        <v>3.6984774910729396E-3</v>
      </c>
      <c r="E53" s="65">
        <f t="shared" si="0"/>
        <v>0.87373741288185047</v>
      </c>
      <c r="F53" s="45" t="str">
        <f>IF(E53&lt;=$I$17,$H$17,IF(E53&lt;=$I$18,$H$18,$H$19))</f>
        <v>B</v>
      </c>
      <c r="H53" s="57"/>
      <c r="I53" s="68"/>
      <c r="J53" s="55"/>
      <c r="K53" s="56"/>
      <c r="M53" s="57"/>
      <c r="N53" s="57"/>
    </row>
    <row r="54" spans="1:14" x14ac:dyDescent="0.35">
      <c r="A54" s="120" t="str">
        <f>'Planilha Qtd'!A230</f>
        <v>13.34</v>
      </c>
      <c r="B54" s="63" t="str">
        <f>'Planilha Qtd'!D230</f>
        <v>Canaleta aparente com tampa em PVC, autoextinguível, de 85 x 35 mm, com acessórios</v>
      </c>
      <c r="C54" s="64">
        <f>'Planilha Qtd'!K230</f>
        <v>6479.3307908260804</v>
      </c>
      <c r="D54" s="65">
        <f>'Planilha Qtd'!L230</f>
        <v>3.5544684957319649E-3</v>
      </c>
      <c r="E54" s="65">
        <f t="shared" si="0"/>
        <v>0.87729188137758241</v>
      </c>
      <c r="F54" s="45" t="str">
        <f>IF(E54&lt;=$I$17,$H$17,IF(E54&lt;=$I$18,$H$18,$H$19))</f>
        <v>B</v>
      </c>
      <c r="H54" s="57"/>
      <c r="I54" s="68"/>
      <c r="J54" s="55"/>
      <c r="K54" s="56"/>
      <c r="M54" s="57"/>
      <c r="N54" s="57"/>
    </row>
    <row r="55" spans="1:14" x14ac:dyDescent="0.35">
      <c r="A55" s="120" t="str">
        <f>'Planilha Qtd'!A114</f>
        <v>8.3</v>
      </c>
      <c r="B55" s="63" t="str">
        <f>'Planilha Qtd'!D114</f>
        <v>Projeto executivo de climatização em formato A1</v>
      </c>
      <c r="C55" s="64">
        <f>'Planilha Qtd'!K114</f>
        <v>6375.0410076427997</v>
      </c>
      <c r="D55" s="65">
        <f>'Planilha Qtd'!L114</f>
        <v>3.4972566075418226E-3</v>
      </c>
      <c r="E55" s="65">
        <f t="shared" si="0"/>
        <v>0.88078913798512426</v>
      </c>
      <c r="F55" s="45" t="str">
        <f>IF(E55&lt;=$I$17,$H$17,IF(E55&lt;=$I$18,$H$18,$H$19))</f>
        <v>B</v>
      </c>
      <c r="H55" s="57"/>
      <c r="I55" s="68"/>
      <c r="J55" s="55"/>
      <c r="K55" s="56"/>
      <c r="M55" s="57"/>
      <c r="N55" s="57"/>
    </row>
    <row r="56" spans="1:14" x14ac:dyDescent="0.35">
      <c r="A56" s="120" t="str">
        <f>'Planilha Qtd'!A70</f>
        <v>7.7</v>
      </c>
      <c r="B56" s="63" t="str">
        <f>'Planilha Qtd'!D70</f>
        <v>LINHA DE N² COMPOSTA POR TUBO DE AÇO INOX SEM COSTURA TREFILADO ASTM A269 OD EXTREMIDADE PONTA LISA ACABAMENTO SANITÁRIO , ASTM F1387 COM ACESSÓRIO DE UNIÃO, CURVAS E "T"S; VÁLVULA ESFERA 02 VIAS ASTM A276 GR TP316L SÉRIE 40G; VÁLVULA AGULHA ASTM A276 GR TP 316L ; REGULADOR DE PRESSÃO GRAU SANITÁRIO EM AÇO INOX 316L, MANÓMETRO INCLUSO COM CONEXÃO AO REGULADOR EM TC E FILTRO CARTUCHO ESTERELIZANTE HIDROFÓBICO 0,22 MICRAS E DETECTOR DE N²  - EXTENÇÃO 2 METROS</v>
      </c>
      <c r="C56" s="64">
        <f>'Planilha Qtd'!K70</f>
        <v>5908.6896457748753</v>
      </c>
      <c r="D56" s="65">
        <f>'Planilha Qtd'!L70</f>
        <v>3.2414228992137602E-3</v>
      </c>
      <c r="E56" s="65">
        <f t="shared" si="0"/>
        <v>0.88403056088433807</v>
      </c>
      <c r="F56" s="45" t="str">
        <f>IF(E56&lt;=$I$17,$H$17,IF(E56&lt;=$I$18,$H$18,$H$19))</f>
        <v>B</v>
      </c>
      <c r="H56" s="57"/>
      <c r="I56" s="68"/>
      <c r="J56" s="55"/>
      <c r="K56" s="56"/>
      <c r="M56" s="57"/>
      <c r="N56" s="57"/>
    </row>
    <row r="57" spans="1:14" x14ac:dyDescent="0.35">
      <c r="A57" s="120" t="str">
        <f>'Planilha Qtd'!A69</f>
        <v>7.6</v>
      </c>
      <c r="B57" s="63" t="str">
        <f>'Planilha Qtd'!D69</f>
        <v>LINHA DE O² COMPOSTA POR TUBO DE AÇO INOX SEM COSTURA TREFILADO ASTM A269 OD EXTREMIDADE PONTA LISA ACABAMENTO SANITÁRIO , ASTM F1387 COM ACESSÓRIO DE UNIÃO, CURVAS E "T"S; VÁLVULA ESFERA 02 VIAS ASTM A276 GR TP316L SÉRIE 40G; VÁLVULA AGULHA ASTM A276 GR TP 316L ; REGULADOR DE PRESSÃO GRAU SANITÁRIO EM AÇO INOX 316L, MANÓMETRO INCLUSO COM CONEXÃO AO REGULADOR EM TC E FILTRO CARTUCHO ESTERELIZANTE HIDROFÓBICO 0,22 MICRAS E DETECTOR DE O² - EXTENÇÃO 2 METROS</v>
      </c>
      <c r="C57" s="64">
        <f>'Planilha Qtd'!K69</f>
        <v>5908.6896457748753</v>
      </c>
      <c r="D57" s="65">
        <f>'Planilha Qtd'!L69</f>
        <v>3.2414228992137602E-3</v>
      </c>
      <c r="E57" s="65">
        <f t="shared" si="0"/>
        <v>0.88727198378355188</v>
      </c>
      <c r="F57" s="45" t="str">
        <f>IF(E57&lt;=$I$17,$H$17,IF(E57&lt;=$I$18,$H$18,$H$19))</f>
        <v>B</v>
      </c>
      <c r="H57" s="57"/>
      <c r="I57" s="68"/>
      <c r="J57" s="55"/>
      <c r="K57" s="56"/>
      <c r="M57" s="57"/>
      <c r="N57" s="57"/>
    </row>
    <row r="58" spans="1:14" x14ac:dyDescent="0.35">
      <c r="A58" s="120" t="str">
        <f>'Planilha Qtd'!A73</f>
        <v>7.10</v>
      </c>
      <c r="B58" s="63" t="str">
        <f>'Planilha Qtd'!D73</f>
        <v>Armário/gabinete embutido em MDF sob medida, revestido em laminado melamínico, com portas e prateleiras</v>
      </c>
      <c r="C58" s="64">
        <f>'Planilha Qtd'!K73</f>
        <v>5292.1337023999995</v>
      </c>
      <c r="D58" s="65">
        <f>'Planilha Qtd'!L73</f>
        <v>2.9031890989445674E-3</v>
      </c>
      <c r="E58" s="65">
        <f t="shared" si="0"/>
        <v>0.89017517288249648</v>
      </c>
      <c r="F58" s="45" t="str">
        <f>IF(E58&lt;=$I$17,$H$17,IF(E58&lt;=$I$18,$H$18,$H$19))</f>
        <v>B</v>
      </c>
      <c r="H58" s="57"/>
      <c r="I58" s="68"/>
      <c r="J58" s="55"/>
      <c r="K58" s="56"/>
      <c r="M58" s="57"/>
      <c r="N58" s="57"/>
    </row>
    <row r="59" spans="1:14" x14ac:dyDescent="0.35">
      <c r="A59" s="120" t="str">
        <f>'Planilha Qtd'!A146</f>
        <v>10.19</v>
      </c>
      <c r="B59" s="63" t="str">
        <f>'Planilha Qtd'!D146</f>
        <v>Massa corrida à base de resina acrílica</v>
      </c>
      <c r="C59" s="64">
        <f>'Planilha Qtd'!K146</f>
        <v>5267.903626053544</v>
      </c>
      <c r="D59" s="65">
        <f>'Planilha Qtd'!L146</f>
        <v>2.8898968245102082E-3</v>
      </c>
      <c r="E59" s="65">
        <f t="shared" si="0"/>
        <v>0.89306506970700672</v>
      </c>
      <c r="F59" s="45" t="str">
        <f>IF(E59&lt;=$I$17,$H$17,IF(E59&lt;=$I$18,$H$18,$H$19))</f>
        <v>B</v>
      </c>
      <c r="H59" s="57"/>
      <c r="I59" s="68"/>
      <c r="J59" s="55"/>
      <c r="K59" s="56"/>
      <c r="M59" s="57"/>
      <c r="N59" s="57"/>
    </row>
    <row r="60" spans="1:14" x14ac:dyDescent="0.35">
      <c r="A60" s="120" t="str">
        <f>'Planilha Qtd'!A208</f>
        <v>13.12</v>
      </c>
      <c r="B60" s="63" t="str">
        <f>'Planilha Qtd'!D208</f>
        <v>Massa corrida à base de resina acrílica</v>
      </c>
      <c r="C60" s="64">
        <f>'Planilha Qtd'!K208</f>
        <v>5261.9241667731212</v>
      </c>
      <c r="D60" s="65">
        <f>'Planilha Qtd'!L208</f>
        <v>2.8866165783983924E-3</v>
      </c>
      <c r="E60" s="65">
        <f t="shared" si="0"/>
        <v>0.89595168628540511</v>
      </c>
      <c r="F60" s="45" t="str">
        <f>IF(E60&lt;=$I$17,$H$17,IF(E60&lt;=$I$18,$H$18,$H$19))</f>
        <v>B</v>
      </c>
      <c r="H60" s="57"/>
      <c r="I60" s="68"/>
      <c r="J60" s="55"/>
      <c r="K60" s="56"/>
      <c r="M60" s="57"/>
      <c r="N60" s="57"/>
    </row>
    <row r="61" spans="1:14" x14ac:dyDescent="0.35">
      <c r="A61" s="120" t="str">
        <f>'Planilha Qtd'!A215</f>
        <v>13.19</v>
      </c>
      <c r="B61" s="63" t="str">
        <f>'Planilha Qtd'!D215</f>
        <v>CABO 16,00MM2 - ISOLAMENTO PARA 0,7KV - CLASSE 4 - FLEXÍVEL</v>
      </c>
      <c r="C61" s="64">
        <f>'Planilha Qtd'!K215</f>
        <v>5253.6024000000007</v>
      </c>
      <c r="D61" s="65">
        <f>'Planilha Qtd'!L215</f>
        <v>2.8820513757904678E-3</v>
      </c>
      <c r="E61" s="65">
        <f t="shared" si="0"/>
        <v>0.89883373766119556</v>
      </c>
      <c r="F61" s="45" t="str">
        <f>IF(E61&lt;=$I$17,$H$17,IF(E61&lt;=$I$18,$H$18,$H$19))</f>
        <v>B</v>
      </c>
      <c r="H61" s="57"/>
      <c r="I61" s="68"/>
      <c r="J61" s="55"/>
      <c r="K61" s="56"/>
      <c r="M61" s="57"/>
      <c r="N61" s="57"/>
    </row>
    <row r="62" spans="1:14" x14ac:dyDescent="0.35">
      <c r="A62" s="120" t="str">
        <f>'Planilha Qtd'!A217</f>
        <v>13.21</v>
      </c>
      <c r="B62" s="63" t="str">
        <f>'Planilha Qtd'!D217</f>
        <v>INTERRUPTOR DIFERENCIAL TETRAPOLAR - 125A SENSIBILIDADE 30MA - 380V</v>
      </c>
      <c r="C62" s="64">
        <f>'Planilha Qtd'!K217</f>
        <v>5040.2831839999999</v>
      </c>
      <c r="D62" s="65">
        <f>'Planilha Qtd'!L217</f>
        <v>2.7650274951946793E-3</v>
      </c>
      <c r="E62" s="65">
        <f t="shared" si="0"/>
        <v>0.90159876515639026</v>
      </c>
      <c r="F62" s="45" t="str">
        <f>IF(E62&lt;=$I$17,$H$17,IF(E62&lt;=$I$18,$H$18,$H$19))</f>
        <v>B</v>
      </c>
      <c r="H62" s="57"/>
      <c r="I62" s="68"/>
      <c r="J62" s="55"/>
      <c r="K62" s="56"/>
      <c r="M62" s="57"/>
      <c r="N62" s="57"/>
    </row>
    <row r="63" spans="1:14" x14ac:dyDescent="0.35">
      <c r="A63" s="120" t="str">
        <f>'Planilha Qtd'!A211</f>
        <v>13.15</v>
      </c>
      <c r="B63" s="63" t="str">
        <f>'Planilha Qtd'!D211</f>
        <v>QUADRO DE DISTRIBUIÇÃO EM CHAPA METÁLICA - PARA ATÉ 44 DISJUNTORES</v>
      </c>
      <c r="C63" s="64">
        <f>'Planilha Qtd'!K211</f>
        <v>4913.1074159999998</v>
      </c>
      <c r="D63" s="65">
        <f>'Planilha Qtd'!L211</f>
        <v>2.6952606820206163E-3</v>
      </c>
      <c r="E63" s="65">
        <f t="shared" si="0"/>
        <v>0.9042940258384109</v>
      </c>
      <c r="F63" s="45" t="str">
        <f>IF(E63&lt;=$I$17,$H$17,IF(E63&lt;=$I$18,$H$18,$H$19))</f>
        <v>B</v>
      </c>
      <c r="H63" s="57"/>
      <c r="I63" s="68"/>
      <c r="J63" s="55"/>
      <c r="K63" s="56"/>
      <c r="M63" s="57"/>
      <c r="N63" s="57"/>
    </row>
    <row r="64" spans="1:14" x14ac:dyDescent="0.35">
      <c r="A64" s="120" t="str">
        <f>'Planilha Qtd'!A29</f>
        <v>4.3</v>
      </c>
      <c r="B64" s="63" t="str">
        <f>'Planilha Qtd'!D29</f>
        <v>Tubulação em aço inox com juntas tipo triclamp com valvula esfeta tripartica e conector rápido. 1/2"</v>
      </c>
      <c r="C64" s="64">
        <f>'Planilha Qtd'!K29</f>
        <v>4647.7590658969175</v>
      </c>
      <c r="D64" s="65">
        <f>'Planilha Qtd'!L29</f>
        <v>2.5496943602376205E-3</v>
      </c>
      <c r="E64" s="65">
        <f t="shared" si="0"/>
        <v>0.90684372019864856</v>
      </c>
      <c r="F64" s="45" t="str">
        <f>IF(E64&lt;=$I$17,$H$17,IF(E64&lt;=$I$18,$H$18,$H$19))</f>
        <v>B</v>
      </c>
      <c r="H64" s="57"/>
      <c r="I64" s="68"/>
      <c r="J64" s="55"/>
      <c r="K64" s="56"/>
      <c r="M64" s="57"/>
      <c r="N64" s="57"/>
    </row>
    <row r="65" spans="1:14" x14ac:dyDescent="0.35">
      <c r="A65" s="120" t="str">
        <f>'Planilha Qtd'!A151</f>
        <v>10.24</v>
      </c>
      <c r="B65" s="63" t="str">
        <f>'Planilha Qtd'!D151</f>
        <v>CABO 4,00MM2 - ISOLAMENTO PARA 0,7KV - CLASSE 4 - FLEXÍVEL</v>
      </c>
      <c r="C65" s="64">
        <f>'Planilha Qtd'!K151</f>
        <v>4525.2787200000002</v>
      </c>
      <c r="D65" s="65">
        <f>'Planilha Qtd'!L151</f>
        <v>2.4825033886864611E-3</v>
      </c>
      <c r="E65" s="65">
        <f t="shared" si="0"/>
        <v>0.90932622358733506</v>
      </c>
      <c r="F65" s="45" t="str">
        <f>IF(E65&lt;=$I$17,$H$17,IF(E65&lt;=$I$18,$H$18,$H$19))</f>
        <v>B</v>
      </c>
      <c r="H65" s="57"/>
      <c r="I65" s="68"/>
      <c r="J65" s="55"/>
      <c r="K65" s="56"/>
      <c r="M65" s="57"/>
      <c r="N65" s="57"/>
    </row>
    <row r="66" spans="1:14" x14ac:dyDescent="0.35">
      <c r="A66" s="120" t="str">
        <f>'Planilha Qtd'!A180</f>
        <v>10.53</v>
      </c>
      <c r="B66" s="63" t="str">
        <f>'Planilha Qtd'!D180</f>
        <v>CABO MULTILAN  CAT.6  U/UTP CM COR VM
FABRIC.:FURUKAWA</v>
      </c>
      <c r="C66" s="64">
        <f>'Planilha Qtd'!K180</f>
        <v>4513.5551999999998</v>
      </c>
      <c r="D66" s="65">
        <f>'Planilha Qtd'!L180</f>
        <v>2.4760720327572216E-3</v>
      </c>
      <c r="E66" s="65">
        <f t="shared" si="0"/>
        <v>0.9118022956200923</v>
      </c>
      <c r="F66" s="45" t="str">
        <f>IF(E66&lt;=$I$17,$H$17,IF(E66&lt;=$I$18,$H$18,$H$19))</f>
        <v>B</v>
      </c>
      <c r="H66" s="57"/>
      <c r="I66" s="68"/>
      <c r="J66" s="55"/>
      <c r="K66" s="56"/>
      <c r="M66" s="57"/>
      <c r="N66" s="57"/>
    </row>
    <row r="67" spans="1:14" x14ac:dyDescent="0.35">
      <c r="A67" s="120" t="str">
        <f>'Planilha Qtd'!A227</f>
        <v>13.31</v>
      </c>
      <c r="B67" s="63" t="str">
        <f>'Planilha Qtd'!D227</f>
        <v>TERMINAL OU CONECTOR DE PRESSÃO - PARA FIO ATÉ 6MM2</v>
      </c>
      <c r="C67" s="64">
        <f>'Planilha Qtd'!K227</f>
        <v>4251.7299200000007</v>
      </c>
      <c r="D67" s="65">
        <f>'Planilha Qtd'!L227</f>
        <v>2.3324384170042055E-3</v>
      </c>
      <c r="E67" s="65">
        <f t="shared" si="0"/>
        <v>0.91413473403709655</v>
      </c>
      <c r="F67" s="45" t="str">
        <f>IF(E67&lt;=$I$17,$H$17,IF(E67&lt;=$I$18,$H$18,$H$19))</f>
        <v>B</v>
      </c>
      <c r="H67" s="57"/>
      <c r="I67" s="68"/>
      <c r="J67" s="55"/>
      <c r="K67" s="56"/>
      <c r="M67" s="57"/>
      <c r="N67" s="57"/>
    </row>
    <row r="68" spans="1:14" x14ac:dyDescent="0.35">
      <c r="A68" s="120" t="str">
        <f>'Planilha Qtd'!A231</f>
        <v>13.35</v>
      </c>
      <c r="B68" s="63" t="str">
        <f>'Planilha Qtd'!D231</f>
        <v>Tomada de canaleta/perfilado universal 2P+T, com caixa e tampa</v>
      </c>
      <c r="C68" s="64">
        <f>'Planilha Qtd'!K231</f>
        <v>4113.3452359104003</v>
      </c>
      <c r="D68" s="65">
        <f>'Planilha Qtd'!L231</f>
        <v>2.2565225522694168E-3</v>
      </c>
      <c r="E68" s="65">
        <f t="shared" si="0"/>
        <v>0.91639125658936593</v>
      </c>
      <c r="F68" s="45" t="str">
        <f>IF(E68&lt;=$I$17,$H$17,IF(E68&lt;=$I$18,$H$18,$H$19))</f>
        <v>B</v>
      </c>
      <c r="H68" s="57"/>
      <c r="I68" s="68"/>
      <c r="J68" s="55"/>
      <c r="K68" s="56"/>
      <c r="M68" s="57"/>
      <c r="N68" s="57"/>
    </row>
    <row r="69" spans="1:14" x14ac:dyDescent="0.35">
      <c r="A69" s="120" t="str">
        <f>'Planilha Qtd'!A177</f>
        <v>10.50</v>
      </c>
      <c r="B69" s="63" t="str">
        <f>'Planilha Qtd'!D177</f>
        <v>Tubo de cobre sem costura, rígido, espessura 1/16" - diâmetro 1/2", inclusive conexões</v>
      </c>
      <c r="C69" s="64">
        <f>'Planilha Qtd'!K177</f>
        <v>3988.6449821649921</v>
      </c>
      <c r="D69" s="65">
        <f>'Planilha Qtd'!L177</f>
        <v>2.1881137709219029E-3</v>
      </c>
      <c r="E69" s="65">
        <f t="shared" si="0"/>
        <v>0.91857937036028781</v>
      </c>
      <c r="F69" s="45" t="str">
        <f>IF(E69&lt;=$I$17,$H$17,IF(E69&lt;=$I$18,$H$18,$H$19))</f>
        <v>B</v>
      </c>
      <c r="H69" s="57"/>
      <c r="I69" s="68"/>
      <c r="J69" s="55"/>
      <c r="K69" s="56"/>
      <c r="M69" s="57"/>
      <c r="N69" s="57"/>
    </row>
    <row r="70" spans="1:14" x14ac:dyDescent="0.35">
      <c r="A70" s="120" t="str">
        <f>'Planilha Qtd'!A89</f>
        <v>7.26</v>
      </c>
      <c r="B70" s="63" t="str">
        <f>'Planilha Qtd'!D89</f>
        <v>PP.36 - PORTA EM FERRO PERFILADO COM TELA PARA ABRIGO DE GÁS</v>
      </c>
      <c r="C70" s="64">
        <f>'Planilha Qtd'!K89</f>
        <v>3814.100688</v>
      </c>
      <c r="D70" s="65">
        <f>'Planilha Qtd'!L89</f>
        <v>2.0923612596289677E-3</v>
      </c>
      <c r="E70" s="65">
        <f t="shared" si="0"/>
        <v>0.92067173161991678</v>
      </c>
      <c r="F70" s="45" t="str">
        <f>IF(E70&lt;=$I$17,$H$17,IF(E70&lt;=$I$18,$H$18,$H$19))</f>
        <v>B</v>
      </c>
      <c r="H70" s="57"/>
      <c r="I70" s="68"/>
      <c r="J70" s="55"/>
      <c r="K70" s="56"/>
      <c r="M70" s="57"/>
      <c r="N70" s="57"/>
    </row>
    <row r="71" spans="1:14" x14ac:dyDescent="0.35">
      <c r="A71" s="120" t="str">
        <f>'Planilha Qtd'!A74</f>
        <v>7.11</v>
      </c>
      <c r="B71" s="63" t="str">
        <f>'Planilha Qtd'!D74</f>
        <v>TAMPO PARA BANCADA ÚMIDA - AÇO INOX N.18 (18:8)</v>
      </c>
      <c r="C71" s="64">
        <f>'Planilha Qtd'!K74</f>
        <v>3652.9511360000006</v>
      </c>
      <c r="D71" s="65">
        <f>'Planilha Qtd'!L74</f>
        <v>2.0039569129182964E-3</v>
      </c>
      <c r="E71" s="65">
        <f t="shared" si="0"/>
        <v>0.9226756885328351</v>
      </c>
      <c r="F71" s="45" t="str">
        <f>IF(E71&lt;=$I$17,$H$17,IF(E71&lt;=$I$18,$H$18,$H$19))</f>
        <v>B</v>
      </c>
      <c r="H71" s="57"/>
      <c r="I71" s="68"/>
      <c r="J71" s="55"/>
      <c r="K71" s="56"/>
      <c r="M71" s="57"/>
      <c r="N71" s="57"/>
    </row>
    <row r="72" spans="1:14" x14ac:dyDescent="0.35">
      <c r="A72" s="120" t="str">
        <f>'Planilha Qtd'!A88</f>
        <v>7.25</v>
      </c>
      <c r="B72" s="63" t="str">
        <f>'Planilha Qtd'!D88</f>
        <v>HV.15 - ABRIGO PARA GÁS EM BLOCO DE CONCRETO APARENTE PARA 6 CILINDROS</v>
      </c>
      <c r="C72" s="64">
        <f>'Planilha Qtd'!K88</f>
        <v>3604.1031360000006</v>
      </c>
      <c r="D72" s="65">
        <f>'Planilha Qtd'!L88</f>
        <v>1.977159596546465E-3</v>
      </c>
      <c r="E72" s="65">
        <f t="shared" si="0"/>
        <v>0.92465284812938153</v>
      </c>
      <c r="F72" s="45" t="str">
        <f>IF(E72&lt;=$I$17,$H$17,IF(E72&lt;=$I$18,$H$18,$H$19))</f>
        <v>B</v>
      </c>
      <c r="H72" s="57"/>
      <c r="I72" s="68"/>
      <c r="J72" s="55"/>
      <c r="K72" s="56"/>
      <c r="M72" s="57"/>
      <c r="N72" s="57"/>
    </row>
    <row r="73" spans="1:14" x14ac:dyDescent="0.35">
      <c r="A73" s="120" t="str">
        <f>'Planilha Qtd'!A202</f>
        <v>13.6</v>
      </c>
      <c r="B73" s="63" t="str">
        <f>'Planilha Qtd'!D202</f>
        <v>Tubo de PVC rígido branco, pontas lisas, soldável, linha esgoto série normal, DN= 40 mm, inclusive conexões</v>
      </c>
      <c r="C73" s="64">
        <f>'Planilha Qtd'!K202</f>
        <v>3575.3269501679997</v>
      </c>
      <c r="D73" s="65">
        <f>'Planilha Qtd'!L202</f>
        <v>1.9613733912624259E-3</v>
      </c>
      <c r="E73" s="65">
        <f t="shared" si="0"/>
        <v>0.92661422152064399</v>
      </c>
      <c r="F73" s="45" t="str">
        <f>IF(E73&lt;=$I$17,$H$17,IF(E73&lt;=$I$18,$H$18,$H$19))</f>
        <v>B</v>
      </c>
      <c r="H73" s="57"/>
      <c r="I73" s="68"/>
      <c r="J73" s="55"/>
      <c r="K73" s="56"/>
      <c r="M73" s="57"/>
      <c r="N73" s="57"/>
    </row>
    <row r="74" spans="1:14" x14ac:dyDescent="0.35">
      <c r="A74" s="120" t="str">
        <f>'Planilha Qtd'!A158</f>
        <v>10.31</v>
      </c>
      <c r="B74" s="63" t="str">
        <f>'Planilha Qtd'!D158</f>
        <v>PONTO COM TOMADA SIMPLES DE EMBUTIR - 110/220V CAIXA 4"X2"</v>
      </c>
      <c r="C74" s="64">
        <f>'Planilha Qtd'!K158</f>
        <v>3567.3938640000001</v>
      </c>
      <c r="D74" s="65">
        <f>'Planilha Qtd'!L158</f>
        <v>1.9570214132930332E-3</v>
      </c>
      <c r="E74" s="65">
        <f t="shared" si="0"/>
        <v>0.928571242933937</v>
      </c>
      <c r="F74" s="45" t="str">
        <f>IF(E74&lt;=$I$17,$H$17,IF(E74&lt;=$I$18,$H$18,$H$19))</f>
        <v>B</v>
      </c>
      <c r="H74" s="57"/>
      <c r="I74" s="68"/>
      <c r="J74" s="55"/>
      <c r="K74" s="56"/>
      <c r="M74" s="57"/>
      <c r="N74" s="57"/>
    </row>
    <row r="75" spans="1:14" x14ac:dyDescent="0.35">
      <c r="A75" s="120" t="str">
        <f>'Planilha Qtd'!A86</f>
        <v>7.23</v>
      </c>
      <c r="B75" s="63" t="str">
        <f>'Planilha Qtd'!D86</f>
        <v>JANELA EM ALUMÍNIO ANODIZADO - DE CORRER - COM 3 FOLHAS  COM TELA DE AÇO INOX - 1,00 x 1,20 M</v>
      </c>
      <c r="C75" s="64">
        <f>'Planilha Qtd'!K86</f>
        <v>3478.4404347999994</v>
      </c>
      <c r="D75" s="65">
        <f>'Planilha Qtd'!L86</f>
        <v>1.9082228302470185E-3</v>
      </c>
      <c r="E75" s="65">
        <f t="shared" si="0"/>
        <v>0.93047946576418405</v>
      </c>
      <c r="F75" s="45" t="str">
        <f>IF(E75&lt;=$I$17,$H$17,IF(E75&lt;=$I$18,$H$18,$H$19))</f>
        <v>B</v>
      </c>
      <c r="H75" s="57"/>
      <c r="I75" s="68"/>
      <c r="J75" s="55"/>
      <c r="K75" s="56"/>
      <c r="M75" s="57"/>
      <c r="N75" s="57"/>
    </row>
    <row r="76" spans="1:14" x14ac:dyDescent="0.35">
      <c r="A76" s="120" t="str">
        <f>'Planilha Qtd'!A113</f>
        <v>8.2</v>
      </c>
      <c r="B76" s="63" t="str">
        <f>'Planilha Qtd'!D113</f>
        <v>Projeto executivo de instalações elétricas em formato A1</v>
      </c>
      <c r="C76" s="64">
        <f>'Planilha Qtd'!K113</f>
        <v>3313.1987664066401</v>
      </c>
      <c r="D76" s="65">
        <f>'Planilha Qtd'!L113</f>
        <v>1.8175736068244404E-3</v>
      </c>
      <c r="E76" s="65">
        <f t="shared" si="0"/>
        <v>0.9322970393710085</v>
      </c>
      <c r="F76" s="45" t="str">
        <f>IF(E76&lt;=$I$17,$H$17,IF(E76&lt;=$I$18,$H$18,$H$19))</f>
        <v>B</v>
      </c>
      <c r="H76" s="57"/>
      <c r="I76" s="68"/>
      <c r="J76" s="55"/>
      <c r="K76" s="56"/>
      <c r="M76" s="57"/>
      <c r="N76" s="57"/>
    </row>
    <row r="77" spans="1:14" x14ac:dyDescent="0.35">
      <c r="A77" s="120" t="str">
        <f>'Planilha Qtd'!A97</f>
        <v>7.34</v>
      </c>
      <c r="B77" s="63" t="str">
        <f>'Planilha Qtd'!D97</f>
        <v>Canaleta aparente com tampa em PVC, autoextinguível, de 85 x 35 mm, com acessórios</v>
      </c>
      <c r="C77" s="64">
        <f>'Planilha Qtd'!K97</f>
        <v>3239.6653954130402</v>
      </c>
      <c r="D77" s="65">
        <f>'Planilha Qtd'!L97</f>
        <v>1.7772342478659824E-3</v>
      </c>
      <c r="E77" s="65">
        <f t="shared" si="0"/>
        <v>0.93407427361887452</v>
      </c>
      <c r="F77" s="45" t="str">
        <f>IF(E77&lt;=$I$17,$H$17,IF(E77&lt;=$I$18,$H$18,$H$19))</f>
        <v>B</v>
      </c>
      <c r="H77" s="57"/>
      <c r="I77" s="68"/>
      <c r="J77" s="55"/>
      <c r="K77" s="56"/>
      <c r="M77" s="57"/>
      <c r="N77" s="57"/>
    </row>
    <row r="78" spans="1:14" x14ac:dyDescent="0.35">
      <c r="A78" s="120" t="str">
        <f>'Planilha Qtd'!A99</f>
        <v>7.36</v>
      </c>
      <c r="B78" s="63" t="str">
        <f>'Planilha Qtd'!D99</f>
        <v>Projeto executivo de climatização em formato A1</v>
      </c>
      <c r="C78" s="64">
        <f>'Planilha Qtd'!K99</f>
        <v>3187.5205038213999</v>
      </c>
      <c r="D78" s="65">
        <f>'Planilha Qtd'!L99</f>
        <v>1.7486283037709113E-3</v>
      </c>
      <c r="E78" s="65">
        <f t="shared" si="0"/>
        <v>0.93582290192264539</v>
      </c>
      <c r="F78" s="45" t="str">
        <f>IF(E78&lt;=$I$17,$H$17,IF(E78&lt;=$I$18,$H$18,$H$19))</f>
        <v>B</v>
      </c>
      <c r="H78" s="57"/>
      <c r="I78" s="68"/>
      <c r="J78" s="55"/>
      <c r="K78" s="56"/>
      <c r="M78" s="57"/>
      <c r="N78" s="57"/>
    </row>
    <row r="79" spans="1:14" x14ac:dyDescent="0.35">
      <c r="A79" s="120" t="str">
        <f>'Planilha Qtd'!A233</f>
        <v>13.37</v>
      </c>
      <c r="B79" s="63" t="str">
        <f>'Planilha Qtd'!D233</f>
        <v>CABO MULTILAN  CAT.6  U/UTP CM COR VM
FABRIC.:FURUKAWA</v>
      </c>
      <c r="C79" s="64">
        <f>'Planilha Qtd'!K233</f>
        <v>3009.0368000000003</v>
      </c>
      <c r="D79" s="65">
        <f>'Planilha Qtd'!L233</f>
        <v>1.6507146885048145E-3</v>
      </c>
      <c r="E79" s="65">
        <f t="shared" si="0"/>
        <v>0.93747361661115025</v>
      </c>
      <c r="F79" s="45" t="str">
        <f>IF(E79&lt;=$I$17,$H$17,IF(E79&lt;=$I$18,$H$18,$H$19))</f>
        <v>B</v>
      </c>
      <c r="H79" s="57"/>
      <c r="I79" s="68"/>
      <c r="J79" s="55"/>
      <c r="K79" s="56"/>
      <c r="M79" s="57"/>
      <c r="N79" s="57"/>
    </row>
    <row r="80" spans="1:14" x14ac:dyDescent="0.35">
      <c r="A80" s="120" t="str">
        <f>'Planilha Qtd'!A31</f>
        <v>4.5</v>
      </c>
      <c r="B80" s="63" t="str">
        <f>'Planilha Qtd'!D31</f>
        <v>Epóxi em massa, inclusive preparo</v>
      </c>
      <c r="C80" s="64">
        <f>'Planilha Qtd'!K31</f>
        <v>3003.2388879996001</v>
      </c>
      <c r="D80" s="65">
        <f>'Planilha Qtd'!L31</f>
        <v>1.6475340366424913E-3</v>
      </c>
      <c r="E80" s="65">
        <f t="shared" si="0"/>
        <v>0.93912115064779278</v>
      </c>
      <c r="F80" s="45" t="str">
        <f>IF(E80&lt;=$I$17,$H$17,IF(E80&lt;=$I$18,$H$18,$H$19))</f>
        <v>B</v>
      </c>
      <c r="H80" s="57"/>
      <c r="I80" s="68"/>
      <c r="J80" s="55"/>
      <c r="K80" s="56"/>
      <c r="M80" s="57"/>
      <c r="N80" s="57"/>
    </row>
    <row r="81" spans="1:14" x14ac:dyDescent="0.35">
      <c r="A81" s="120" t="str">
        <f>'Planilha Qtd'!A179</f>
        <v>10.52</v>
      </c>
      <c r="B81" s="63" t="str">
        <f>'Planilha Qtd'!D179</f>
        <v>CONJUNTO MONTADO DE 01 TOMADA DE REDE DE EMBUTIR 1 PT DADOS OU TELEFONE  - ESPELHO PVC - CAIXA 4X2 EMBUTIDO (DIVISÓRIA/PAREDE), ESPELHO EM PVC PARA CAIXA 4X2, FORNECIDA COM ABERTURA PARA UM POSTOS PARA CONECTOR RJ-45 CAT. 6 - 4 PARES, COM GUARNIÇÃO DE FIXAÇÃO / VEDAÇÃO. TOMADA DE TELECOMUNICAÇÃO RJ45 (KEYSTONE JACK), POSSIBILITA A CRIMPAGEM T568A OU T568B.
FABRICANTE: WEG COMPOSÉ ANTIMICROBIANA OU SIMILAR.
1 UN. - CAIXA DE EMBUTIR EM ALVENARIA
1 UN. - SUPORTE 4''x2''
1 UN. - PLACA 4''x2''
1 UN. - TOMADAREF.: PIAL PLUS, WEG LINHA COMPOSE  OU SIMILAR</v>
      </c>
      <c r="C81" s="64">
        <f>'Planilha Qtd'!K179</f>
        <v>2972.8282199999999</v>
      </c>
      <c r="D81" s="65">
        <f>'Planilha Qtd'!L179</f>
        <v>1.6308511777441944E-3</v>
      </c>
      <c r="E81" s="65">
        <f t="shared" si="0"/>
        <v>0.94075200182553698</v>
      </c>
      <c r="F81" s="45" t="str">
        <f>IF(E81&lt;=$I$17,$H$17,IF(E81&lt;=$I$18,$H$18,$H$19))</f>
        <v>B</v>
      </c>
      <c r="H81" s="57"/>
      <c r="I81" s="68"/>
      <c r="J81" s="55"/>
      <c r="K81" s="56"/>
      <c r="M81" s="57"/>
      <c r="N81" s="57"/>
    </row>
    <row r="82" spans="1:14" x14ac:dyDescent="0.35">
      <c r="A82" s="120" t="str">
        <f>'Planilha Qtd'!A159</f>
        <v>10.32</v>
      </c>
      <c r="B82" s="63" t="str">
        <f>'Planilha Qtd'!D159</f>
        <v>MINI DISJUNTOR - TIPO EUROPEU (IEC) - UNIPOLAR 6/25A</v>
      </c>
      <c r="C82" s="64">
        <f>'Planilha Qtd'!K159</f>
        <v>2933.8108800000005</v>
      </c>
      <c r="D82" s="65">
        <f>'Planilha Qtd'!L159</f>
        <v>1.6094468212921942E-3</v>
      </c>
      <c r="E82" s="65">
        <f t="shared" si="0"/>
        <v>0.94236144864682914</v>
      </c>
      <c r="F82" s="45" t="str">
        <f>IF(E82&lt;=$I$17,$H$17,IF(E82&lt;=$I$18,$H$18,$H$19))</f>
        <v>B</v>
      </c>
      <c r="H82" s="57"/>
      <c r="I82" s="68"/>
      <c r="J82" s="55"/>
      <c r="K82" s="56"/>
      <c r="M82" s="57"/>
      <c r="N82" s="57"/>
    </row>
    <row r="83" spans="1:14" x14ac:dyDescent="0.35">
      <c r="A83" s="120" t="str">
        <f>'Planilha Qtd'!A34</f>
        <v>4.8</v>
      </c>
      <c r="B83" s="63" t="str">
        <f>'Planilha Qtd'!D34</f>
        <v>Tampo sob medida em compensado, revestido na face superior em laminado fenólico melamínico</v>
      </c>
      <c r="C83" s="64">
        <f>'Planilha Qtd'!K34</f>
        <v>2860.0887212560001</v>
      </c>
      <c r="D83" s="65">
        <f>'Planilha Qtd'!L34</f>
        <v>1.5690038960654224E-3</v>
      </c>
      <c r="E83" s="65">
        <f t="shared" ref="E83:E146" si="2">D83+E82</f>
        <v>0.94393045254289454</v>
      </c>
      <c r="F83" s="45" t="str">
        <f>IF(E83&lt;=$I$17,$H$17,IF(E83&lt;=$I$18,$H$18,$H$19))</f>
        <v>B</v>
      </c>
      <c r="H83" s="57"/>
      <c r="I83" s="68"/>
      <c r="J83" s="55"/>
      <c r="K83" s="56"/>
      <c r="M83" s="57"/>
      <c r="N83" s="57"/>
    </row>
    <row r="84" spans="1:14" x14ac:dyDescent="0.35">
      <c r="A84" s="120" t="str">
        <f>'Planilha Qtd'!A98</f>
        <v>7.35</v>
      </c>
      <c r="B84" s="63" t="str">
        <f>'Planilha Qtd'!D98</f>
        <v>Tomada de canaleta/perfilado universal 2P+T, com caixa e tampa</v>
      </c>
      <c r="C84" s="64">
        <f>'Planilha Qtd'!K98</f>
        <v>2776.5080342395199</v>
      </c>
      <c r="D84" s="65">
        <f>'Planilha Qtd'!L98</f>
        <v>1.5231527227818561E-3</v>
      </c>
      <c r="E84" s="65">
        <f t="shared" si="2"/>
        <v>0.94545360526567634</v>
      </c>
      <c r="F84" s="45" t="str">
        <f>IF(E84&lt;=$I$17,$H$17,IF(E84&lt;=$I$18,$H$18,$H$19))</f>
        <v>B</v>
      </c>
      <c r="H84" s="57"/>
      <c r="I84" s="68"/>
      <c r="J84" s="55"/>
      <c r="K84" s="56"/>
      <c r="M84" s="57"/>
      <c r="N84" s="57"/>
    </row>
    <row r="85" spans="1:14" x14ac:dyDescent="0.35">
      <c r="A85" s="120" t="str">
        <f>'Planilha Qtd'!A150</f>
        <v>10.23</v>
      </c>
      <c r="B85" s="63" t="str">
        <f>'Planilha Qtd'!D150</f>
        <v>CABO 2,50MM2 - ISOLAMENTO PARA 0,7KV - CLASSE 4 - FLEXÍVEL</v>
      </c>
      <c r="C85" s="64">
        <f>'Planilha Qtd'!K150</f>
        <v>2625.58</v>
      </c>
      <c r="D85" s="65">
        <f>'Planilha Qtd'!L150</f>
        <v>1.4403557549859379E-3</v>
      </c>
      <c r="E85" s="65">
        <f t="shared" si="2"/>
        <v>0.94689396102066226</v>
      </c>
      <c r="F85" s="45" t="str">
        <f>IF(E85&lt;=$I$17,$H$17,IF(E85&lt;=$I$18,$H$18,$H$19))</f>
        <v>B</v>
      </c>
      <c r="H85" s="57"/>
      <c r="I85" s="68"/>
      <c r="J85" s="55"/>
      <c r="K85" s="56"/>
      <c r="M85" s="57"/>
      <c r="N85" s="57"/>
    </row>
    <row r="86" spans="1:14" x14ac:dyDescent="0.35">
      <c r="A86" s="120" t="str">
        <f>'Planilha Qtd'!A195</f>
        <v>12.8</v>
      </c>
      <c r="B86" s="63" t="str">
        <f>'Planilha Qtd'!D195</f>
        <v>Remoção de tubulação elétrica aparente com diâmetro externo até 50 mm</v>
      </c>
      <c r="C86" s="64">
        <f>'Planilha Qtd'!K195</f>
        <v>2589.1521138510002</v>
      </c>
      <c r="D86" s="65">
        <f>'Planilha Qtd'!L195</f>
        <v>1.4203719359986344E-3</v>
      </c>
      <c r="E86" s="65">
        <f t="shared" si="2"/>
        <v>0.9483143329566609</v>
      </c>
      <c r="F86" s="45" t="str">
        <f>IF(E86&lt;=$I$17,$H$17,IF(E86&lt;=$I$18,$H$18,$H$19))</f>
        <v>B</v>
      </c>
      <c r="H86" s="57"/>
      <c r="I86" s="68"/>
      <c r="J86" s="55"/>
      <c r="K86" s="56"/>
      <c r="M86" s="57"/>
      <c r="N86" s="57"/>
    </row>
    <row r="87" spans="1:14" x14ac:dyDescent="0.35">
      <c r="A87" s="120" t="str">
        <f>'Planilha Qtd'!A27</f>
        <v>4.1</v>
      </c>
      <c r="B87" s="63" t="str">
        <f>'Planilha Qtd'!D27</f>
        <v>FORRO DE GESSO ACARTONADO TIPO FGA (FORNECIMENTO E INSTALAÇÃO)</v>
      </c>
      <c r="C87" s="64">
        <f>'Planilha Qtd'!K27</f>
        <v>2587.4175</v>
      </c>
      <c r="D87" s="65">
        <f>'Planilha Qtd'!L27</f>
        <v>1.4194203515704446E-3</v>
      </c>
      <c r="E87" s="65">
        <f t="shared" si="2"/>
        <v>0.9497337533082314</v>
      </c>
      <c r="F87" s="45" t="str">
        <f>IF(E87&lt;=$I$17,$H$17,IF(E87&lt;=$I$18,$H$18,$H$19))</f>
        <v>B</v>
      </c>
      <c r="H87" s="57"/>
      <c r="I87" s="68"/>
      <c r="J87" s="55"/>
      <c r="K87" s="56"/>
      <c r="M87" s="57"/>
      <c r="N87" s="57"/>
    </row>
    <row r="88" spans="1:14" x14ac:dyDescent="0.35">
      <c r="A88" s="120" t="str">
        <f>'Planilha Qtd'!A53</f>
        <v>6.5</v>
      </c>
      <c r="B88" s="63" t="str">
        <f>'Planilha Qtd'!D53</f>
        <v>Remoção de pintura em massa com lixamento</v>
      </c>
      <c r="C88" s="64">
        <f>'Planilha Qtd'!K53</f>
        <v>2521.44937788876</v>
      </c>
      <c r="D88" s="65">
        <f>'Planilha Qtd'!L53</f>
        <v>1.3832311802907504E-3</v>
      </c>
      <c r="E88" s="65">
        <f t="shared" si="2"/>
        <v>0.95111698448852211</v>
      </c>
      <c r="F88" s="45" t="str">
        <f>IF(E88&lt;=$I$17,$H$17,IF(E88&lt;=$I$18,$H$18,$H$19))</f>
        <v>C</v>
      </c>
      <c r="H88" s="57"/>
      <c r="I88" s="68"/>
      <c r="J88" s="55"/>
      <c r="K88" s="56"/>
      <c r="M88" s="57"/>
      <c r="N88" s="57"/>
    </row>
    <row r="89" spans="1:14" x14ac:dyDescent="0.35">
      <c r="A89" s="120" t="str">
        <f>'Planilha Qtd'!A103</f>
        <v>7.40</v>
      </c>
      <c r="B89" s="63" t="str">
        <f>'Planilha Qtd'!D103</f>
        <v>Tubo de cobre sem costura, rígido, espessura 1/16" - diâmetro 1/2", inclusive conexões</v>
      </c>
      <c r="C89" s="64">
        <f>'Planilha Qtd'!K103</f>
        <v>2492.90311385312</v>
      </c>
      <c r="D89" s="65">
        <f>'Planilha Qtd'!L103</f>
        <v>1.3675711068261893E-3</v>
      </c>
      <c r="E89" s="65">
        <f t="shared" si="2"/>
        <v>0.95248455559534828</v>
      </c>
      <c r="F89" s="45" t="str">
        <f>IF(E89&lt;=$I$17,$H$17,IF(E89&lt;=$I$18,$H$18,$H$19))</f>
        <v>C</v>
      </c>
      <c r="H89" s="57"/>
      <c r="I89" s="68"/>
      <c r="J89" s="55"/>
      <c r="K89" s="56"/>
      <c r="M89" s="57"/>
      <c r="N89" s="57"/>
    </row>
    <row r="90" spans="1:14" x14ac:dyDescent="0.35">
      <c r="A90" s="120" t="str">
        <f>'Planilha Qtd'!A71</f>
        <v>7.8</v>
      </c>
      <c r="B90" s="63" t="str">
        <f>'Planilha Qtd'!D71</f>
        <v>LINHA DE AR COMPRIMIDO COMPOSTA POR TUBO DE ALUMÍNIO COM ACESSÓRIO DE UNIÃO, CURVAS E "T"S; 02 PONTOS DE USO COM VALVULA ESFERA, MANÓMETRO COM CONEXÃO AO REGULADOR DE VASÃO, FILTRO E ELIMINADOR DE HUMIDADE - EXTENÇÃO 12 METROS</v>
      </c>
      <c r="C90" s="64">
        <f>'Planilha Qtd'!K71</f>
        <v>2336.14617789866</v>
      </c>
      <c r="D90" s="65">
        <f>'Planilha Qtd'!L71</f>
        <v>1.2815764866523729E-3</v>
      </c>
      <c r="E90" s="65">
        <f t="shared" si="2"/>
        <v>0.95376613208200067</v>
      </c>
      <c r="F90" s="45" t="str">
        <f>IF(E90&lt;=$I$17,$H$17,IF(E90&lt;=$I$18,$H$18,$H$19))</f>
        <v>C</v>
      </c>
      <c r="H90" s="57"/>
      <c r="I90" s="68"/>
      <c r="J90" s="55"/>
      <c r="K90" s="56"/>
      <c r="M90" s="57"/>
      <c r="N90" s="57"/>
    </row>
    <row r="91" spans="1:14" x14ac:dyDescent="0.35">
      <c r="A91" s="120" t="str">
        <f>'Planilha Qtd'!A176</f>
        <v>10.49</v>
      </c>
      <c r="B91" s="63" t="str">
        <f>'Planilha Qtd'!D176</f>
        <v>Tubo de cobre sem costura, rígido, espessura 1/16" - diâmetro 3/8", inclusive conexões</v>
      </c>
      <c r="C91" s="64">
        <f>'Planilha Qtd'!K176</f>
        <v>2329.222091823744</v>
      </c>
      <c r="D91" s="65">
        <f>'Planilha Qtd'!L176</f>
        <v>1.2777780317486857E-3</v>
      </c>
      <c r="E91" s="65">
        <f t="shared" si="2"/>
        <v>0.95504391011374934</v>
      </c>
      <c r="F91" s="45" t="str">
        <f>IF(E91&lt;=$I$17,$H$17,IF(E91&lt;=$I$18,$H$18,$H$19))</f>
        <v>C</v>
      </c>
      <c r="H91" s="57"/>
      <c r="I91" s="68"/>
      <c r="J91" s="55"/>
      <c r="K91" s="56"/>
      <c r="M91" s="57"/>
      <c r="N91" s="57"/>
    </row>
    <row r="92" spans="1:14" x14ac:dyDescent="0.35">
      <c r="A92" s="120" t="str">
        <f>'Planilha Qtd'!A149</f>
        <v>10.22</v>
      </c>
      <c r="B92" s="63" t="str">
        <f>'Planilha Qtd'!D149</f>
        <v>Eletrocalha lisa galvanizada a fogo, 50 x 50 mm, com acessórios</v>
      </c>
      <c r="C92" s="64">
        <f>'Planilha Qtd'!K149</f>
        <v>2175.3853282960004</v>
      </c>
      <c r="D92" s="65">
        <f>'Planilha Qtd'!L149</f>
        <v>1.1933853765351344E-3</v>
      </c>
      <c r="E92" s="65">
        <f t="shared" si="2"/>
        <v>0.95623729549028447</v>
      </c>
      <c r="F92" s="45" t="str">
        <f>IF(E92&lt;=$I$17,$H$17,IF(E92&lt;=$I$18,$H$18,$H$19))</f>
        <v>C</v>
      </c>
      <c r="H92" s="57"/>
      <c r="I92" s="68"/>
      <c r="J92" s="55"/>
      <c r="K92" s="56"/>
      <c r="M92" s="57"/>
      <c r="N92" s="57"/>
    </row>
    <row r="93" spans="1:14" x14ac:dyDescent="0.35">
      <c r="A93" s="120" t="str">
        <f>'Planilha Qtd'!A168</f>
        <v>10.41</v>
      </c>
      <c r="B93" s="63" t="str">
        <f>'Planilha Qtd'!D168</f>
        <v>Canaleta aparente com tampa em PVC, autoextinguível, de 85 x 35 mm, com acessórios</v>
      </c>
      <c r="C93" s="64">
        <f>'Planilha Qtd'!K168</f>
        <v>2061.6052516264804</v>
      </c>
      <c r="D93" s="65">
        <f>'Planilha Qtd'!L168</f>
        <v>1.130967248641989E-3</v>
      </c>
      <c r="E93" s="65">
        <f t="shared" si="2"/>
        <v>0.9573682627389265</v>
      </c>
      <c r="F93" s="45" t="str">
        <f>IF(E93&lt;=$I$17,$H$17,IF(E93&lt;=$I$18,$H$18,$H$19))</f>
        <v>C</v>
      </c>
      <c r="H93" s="57"/>
      <c r="I93" s="68"/>
      <c r="J93" s="55"/>
      <c r="K93" s="56"/>
      <c r="M93" s="57"/>
      <c r="N93" s="57"/>
    </row>
    <row r="94" spans="1:14" x14ac:dyDescent="0.35">
      <c r="A94" s="120" t="str">
        <f>'Planilha Qtd'!A222</f>
        <v>13.26</v>
      </c>
      <c r="B94" s="63" t="str">
        <f>'Planilha Qtd'!D222</f>
        <v>MINI DISJUNTOR - TIPO EUROPEU (IEC) - UNIPOLAR 6/25A</v>
      </c>
      <c r="C94" s="64">
        <f>'Planilha Qtd'!K222</f>
        <v>2053.6676160000002</v>
      </c>
      <c r="D94" s="65">
        <f>'Planilha Qtd'!L222</f>
        <v>1.1266127749045359E-3</v>
      </c>
      <c r="E94" s="65">
        <f t="shared" si="2"/>
        <v>0.95849487551383106</v>
      </c>
      <c r="F94" s="45" t="str">
        <f>IF(E94&lt;=$I$17,$H$17,IF(E94&lt;=$I$18,$H$18,$H$19))</f>
        <v>C</v>
      </c>
      <c r="H94" s="57"/>
      <c r="I94" s="68"/>
      <c r="J94" s="55"/>
      <c r="K94" s="56"/>
      <c r="M94" s="57"/>
      <c r="N94" s="57"/>
    </row>
    <row r="95" spans="1:14" x14ac:dyDescent="0.35">
      <c r="A95" s="120" t="str">
        <f>'Planilha Qtd'!A183</f>
        <v>10.56</v>
      </c>
      <c r="B95" s="63" t="str">
        <f>'Planilha Qtd'!D183</f>
        <v>Limpeza final da obra</v>
      </c>
      <c r="C95" s="64">
        <f>'Planilha Qtd'!K183</f>
        <v>2022.0525340049999</v>
      </c>
      <c r="D95" s="65">
        <f>'Planilha Qtd'!L183</f>
        <v>1.1092691916597477E-3</v>
      </c>
      <c r="E95" s="65">
        <f t="shared" si="2"/>
        <v>0.95960414470549082</v>
      </c>
      <c r="F95" s="45" t="str">
        <f>IF(E95&lt;=$I$17,$H$17,IF(E95&lt;=$I$18,$H$18,$H$19))</f>
        <v>C</v>
      </c>
      <c r="H95" s="57"/>
      <c r="I95" s="68"/>
      <c r="J95" s="55"/>
      <c r="K95" s="56"/>
      <c r="M95" s="57"/>
      <c r="N95" s="57"/>
    </row>
    <row r="96" spans="1:14" x14ac:dyDescent="0.35">
      <c r="A96" s="120" t="str">
        <f>'Planilha Qtd'!A91</f>
        <v>7.28</v>
      </c>
      <c r="B96" s="63" t="str">
        <f>'Planilha Qtd'!D91</f>
        <v>CABO 2,50MM2 - ISOLAMENTO PARA 0,7KV - CLASSE 4 - FLEXÍVEL</v>
      </c>
      <c r="C96" s="64">
        <f>'Planilha Qtd'!K91</f>
        <v>1995.4408000000001</v>
      </c>
      <c r="D96" s="65">
        <f>'Planilha Qtd'!L91</f>
        <v>1.0946703737893127E-3</v>
      </c>
      <c r="E96" s="65">
        <f t="shared" si="2"/>
        <v>0.96069881507928012</v>
      </c>
      <c r="F96" s="45" t="str">
        <f>IF(E96&lt;=$I$17,$H$17,IF(E96&lt;=$I$18,$H$18,$H$19))</f>
        <v>C</v>
      </c>
      <c r="H96" s="57"/>
      <c r="I96" s="68"/>
      <c r="J96" s="55"/>
      <c r="K96" s="56"/>
      <c r="M96" s="57"/>
      <c r="N96" s="57"/>
    </row>
    <row r="97" spans="1:14" x14ac:dyDescent="0.35">
      <c r="A97" s="120" t="str">
        <f>'Planilha Qtd'!A119</f>
        <v>9.4</v>
      </c>
      <c r="B97" s="63" t="str">
        <f>'Planilha Qtd'!D119</f>
        <v>Remoção de pintura em massa com lixamento</v>
      </c>
      <c r="C97" s="64">
        <f>'Planilha Qtd'!K119</f>
        <v>1970.1968087982239</v>
      </c>
      <c r="D97" s="65">
        <f>'Planilha Qtd'!L119</f>
        <v>1.0808218801207547E-3</v>
      </c>
      <c r="E97" s="65">
        <f t="shared" si="2"/>
        <v>0.96177963695940083</v>
      </c>
      <c r="F97" s="45" t="str">
        <f>IF(E97&lt;=$I$17,$H$17,IF(E97&lt;=$I$18,$H$18,$H$19))</f>
        <v>C</v>
      </c>
      <c r="H97" s="57"/>
      <c r="I97" s="68"/>
      <c r="J97" s="55"/>
      <c r="K97" s="56"/>
      <c r="M97" s="57"/>
      <c r="N97" s="57"/>
    </row>
    <row r="98" spans="1:14" x14ac:dyDescent="0.35">
      <c r="A98" s="120" t="str">
        <f>'Planilha Qtd'!A191</f>
        <v>12.4</v>
      </c>
      <c r="B98" s="63" t="str">
        <f>'Planilha Qtd'!D191</f>
        <v>Remoção de pintura em massa com lixamento</v>
      </c>
      <c r="C98" s="64">
        <f>'Planilha Qtd'!K191</f>
        <v>1967.96049005952</v>
      </c>
      <c r="D98" s="65">
        <f>'Planilha Qtd'!L191</f>
        <v>1.0795950675440002E-3</v>
      </c>
      <c r="E98" s="65">
        <f t="shared" si="2"/>
        <v>0.96285923202694479</v>
      </c>
      <c r="F98" s="45" t="str">
        <f>IF(E98&lt;=$I$17,$H$17,IF(E98&lt;=$I$18,$H$18,$H$19))</f>
        <v>C</v>
      </c>
      <c r="H98" s="57"/>
      <c r="I98" s="68"/>
      <c r="J98" s="55"/>
      <c r="K98" s="56"/>
      <c r="M98" s="57"/>
      <c r="N98" s="57"/>
    </row>
    <row r="99" spans="1:14" x14ac:dyDescent="0.35">
      <c r="A99" s="120" t="str">
        <f>'Planilha Qtd'!A90</f>
        <v>7.27</v>
      </c>
      <c r="B99" s="63" t="str">
        <f>'Planilha Qtd'!D90</f>
        <v>Eletrocalha lisa galvanizada a fogo, 50 x 50 mm, com acessórios</v>
      </c>
      <c r="C99" s="64">
        <f>'Planilha Qtd'!K90</f>
        <v>1957.8467954664004</v>
      </c>
      <c r="D99" s="65">
        <f>'Planilha Qtd'!L90</f>
        <v>1.074046838881621E-3</v>
      </c>
      <c r="E99" s="65">
        <f t="shared" si="2"/>
        <v>0.96393327886582636</v>
      </c>
      <c r="F99" s="45" t="str">
        <f>IF(E99&lt;=$I$17,$H$17,IF(E99&lt;=$I$18,$H$18,$H$19))</f>
        <v>C</v>
      </c>
      <c r="H99" s="57"/>
      <c r="I99" s="68"/>
      <c r="J99" s="55"/>
      <c r="K99" s="56"/>
      <c r="M99" s="57"/>
      <c r="N99" s="57"/>
    </row>
    <row r="100" spans="1:14" x14ac:dyDescent="0.35">
      <c r="A100" s="120" t="str">
        <f>'Planilha Qtd'!A226</f>
        <v>13.30</v>
      </c>
      <c r="B100" s="63" t="str">
        <f>'Planilha Qtd'!D226</f>
        <v>DISJUNTOR CAIXA MOLDADA TRIPOLAR 125A COM DISPARADOR TERMOMAGNÉTICO AJUSTÁVEL</v>
      </c>
      <c r="C100" s="64">
        <f>'Planilha Qtd'!K226</f>
        <v>1717.4468319999999</v>
      </c>
      <c r="D100" s="65">
        <f>'Planilha Qtd'!L226</f>
        <v>9.4216684631722022E-4</v>
      </c>
      <c r="E100" s="65">
        <f t="shared" si="2"/>
        <v>0.96487544571214356</v>
      </c>
      <c r="F100" s="45" t="str">
        <f>IF(E100&lt;=$I$17,$H$17,IF(E100&lt;=$I$18,$H$18,$H$19))</f>
        <v>C</v>
      </c>
      <c r="H100" s="57"/>
      <c r="I100" s="68"/>
      <c r="J100" s="55"/>
      <c r="K100" s="56"/>
      <c r="M100" s="57"/>
      <c r="N100" s="57"/>
    </row>
    <row r="101" spans="1:14" x14ac:dyDescent="0.35">
      <c r="A101" s="120" t="str">
        <f>'Planilha Qtd'!A172</f>
        <v>10.45</v>
      </c>
      <c r="B101" s="63" t="str">
        <f>'Planilha Qtd'!D172</f>
        <v>Conjunto 2 tomadas 2P+T de 10 A, completo</v>
      </c>
      <c r="C101" s="64">
        <f>'Planilha Qtd'!K172</f>
        <v>1675.8990862220001</v>
      </c>
      <c r="D101" s="65">
        <f>'Planilha Qtd'!L172</f>
        <v>9.1937434533152004E-4</v>
      </c>
      <c r="E101" s="65">
        <f t="shared" si="2"/>
        <v>0.96579482005747508</v>
      </c>
      <c r="F101" s="45" t="str">
        <f>IF(E101&lt;=$I$17,$H$17,IF(E101&lt;=$I$18,$H$18,$H$19))</f>
        <v>C</v>
      </c>
      <c r="H101" s="57"/>
      <c r="I101" s="68"/>
      <c r="J101" s="55"/>
      <c r="K101" s="56"/>
      <c r="M101" s="57"/>
      <c r="N101" s="57"/>
    </row>
    <row r="102" spans="1:14" x14ac:dyDescent="0.35">
      <c r="A102" s="120" t="str">
        <f>'Planilha Qtd'!A160</f>
        <v>10.33</v>
      </c>
      <c r="B102" s="63" t="str">
        <f>'Planilha Qtd'!D160</f>
        <v>MINI DISJUNTOR - TIPO EUROPEU (IEC) - BIPOLAR 6/25A</v>
      </c>
      <c r="C102" s="64">
        <f>'Planilha Qtd'!K160</f>
        <v>1595.3756800000001</v>
      </c>
      <c r="D102" s="65">
        <f>'Planilha Qtd'!L160</f>
        <v>8.752003527040137E-4</v>
      </c>
      <c r="E102" s="65">
        <f t="shared" si="2"/>
        <v>0.96667002041017913</v>
      </c>
      <c r="F102" s="45" t="str">
        <f>IF(E102&lt;=$I$17,$H$17,IF(E102&lt;=$I$18,$H$18,$H$19))</f>
        <v>C</v>
      </c>
      <c r="H102" s="57"/>
      <c r="I102" s="68"/>
      <c r="J102" s="55"/>
      <c r="K102" s="56"/>
      <c r="M102" s="57"/>
      <c r="N102" s="57"/>
    </row>
    <row r="103" spans="1:14" x14ac:dyDescent="0.35">
      <c r="A103" s="120" t="str">
        <f>'Planilha Qtd'!A232</f>
        <v>13.36</v>
      </c>
      <c r="B103" s="63" t="str">
        <f>'Planilha Qtd'!D232</f>
        <v>CONJUNTO MONTADO DE 01 TOMADA DE REDE DE EMBUTIR 1 PT DADOS OU TELEFONE  - ESPELHO PVC - CAIXA 4X2 EMBUTIDO (DIVISÓRIA/PAREDE), ESPELHO EM PVC PARA CAIXA 4X2, FORNECIDA COM ABERTURA PARA UM POSTOS PARA CONECTOR RJ-45 CAT. 6 - 4 PARES, COM GUARNIÇÃO DE FIXAÇÃO / VEDAÇÃO. TOMADA DE TELECOMUNICAÇÃO RJ45 (KEYSTONE JACK), POSSIBILITA A CRIMPAGEM T568A OU T568B.
FABRICANTE: WEG COMPOSÉ ANTIMICROBIANA OU SIMILAR.
1 UN. - CAIXA PARA CANALETA
1 UN. - SUPORTE 4''x2''
1 UN. - PLACA 4''x2''
1 UN. - TOMADAREF.: PIAL PLUS, WEG LINHA COMPOSE  OU SIMILAR</v>
      </c>
      <c r="C103" s="64">
        <f>'Planilha Qtd'!K232</f>
        <v>1585.508384</v>
      </c>
      <c r="D103" s="65">
        <f>'Planilha Qtd'!L232</f>
        <v>8.6978729479690359E-4</v>
      </c>
      <c r="E103" s="65">
        <f t="shared" si="2"/>
        <v>0.96753980770497605</v>
      </c>
      <c r="F103" s="45" t="str">
        <f>IF(E103&lt;=$I$17,$H$17,IF(E103&lt;=$I$18,$H$18,$H$19))</f>
        <v>C</v>
      </c>
      <c r="H103" s="57"/>
      <c r="I103" s="68"/>
      <c r="J103" s="55"/>
      <c r="K103" s="56"/>
      <c r="M103" s="57"/>
      <c r="N103" s="57"/>
    </row>
    <row r="104" spans="1:14" x14ac:dyDescent="0.35">
      <c r="A104" s="120" t="str">
        <f>'Planilha Qtd'!A93</f>
        <v>7.30</v>
      </c>
      <c r="B104" s="63" t="str">
        <f>'Planilha Qtd'!D93</f>
        <v>CABO 16,00MM2 - ISOLAMENTO PARA 0,7KV - CLASSE 4 - FLEXÍVEL</v>
      </c>
      <c r="C104" s="64">
        <f>'Planilha Qtd'!K93</f>
        <v>1576.0807200000002</v>
      </c>
      <c r="D104" s="65">
        <f>'Planilha Qtd'!L93</f>
        <v>8.6461541273714026E-4</v>
      </c>
      <c r="E104" s="65">
        <f t="shared" si="2"/>
        <v>0.96840442311771324</v>
      </c>
      <c r="F104" s="45" t="str">
        <f>IF(E104&lt;=$I$17,$H$17,IF(E104&lt;=$I$18,$H$18,$H$19))</f>
        <v>C</v>
      </c>
      <c r="H104" s="57"/>
      <c r="I104" s="68"/>
      <c r="J104" s="55"/>
      <c r="K104" s="56"/>
      <c r="M104" s="57"/>
      <c r="N104" s="57"/>
    </row>
    <row r="105" spans="1:14" x14ac:dyDescent="0.35">
      <c r="A105" s="120" t="str">
        <f>'Planilha Qtd'!A166</f>
        <v>10.39</v>
      </c>
      <c r="B105" s="63" t="str">
        <f>'Planilha Qtd'!D166</f>
        <v>LÂMPADA DE LED TUBULAR T8 - 18/20W</v>
      </c>
      <c r="C105" s="64">
        <f>'Planilha Qtd'!K166</f>
        <v>1574.61528</v>
      </c>
      <c r="D105" s="65">
        <f>'Planilha Qtd'!L166</f>
        <v>8.6381149324598521E-4</v>
      </c>
      <c r="E105" s="65">
        <f t="shared" si="2"/>
        <v>0.96926823461095923</v>
      </c>
      <c r="F105" s="45" t="str">
        <f>IF(E105&lt;=$I$17,$H$17,IF(E105&lt;=$I$18,$H$18,$H$19))</f>
        <v>C</v>
      </c>
      <c r="H105" s="57"/>
      <c r="I105" s="68"/>
      <c r="J105" s="55"/>
      <c r="K105" s="56"/>
      <c r="M105" s="57"/>
      <c r="N105" s="57"/>
    </row>
    <row r="106" spans="1:14" x14ac:dyDescent="0.35">
      <c r="A106" s="120" t="str">
        <f>'Planilha Qtd'!A33</f>
        <v>4.7</v>
      </c>
      <c r="B106" s="63" t="str">
        <f>'Planilha Qtd'!D33</f>
        <v>Folha de porta em laminado fenólico melamínico com acabamento liso - 90 x 210 cm</v>
      </c>
      <c r="C106" s="64">
        <f>'Planilha Qtd'!K33</f>
        <v>1508.7697721084</v>
      </c>
      <c r="D106" s="65">
        <f>'Planilha Qtd'!L33</f>
        <v>8.2768958637906894E-4</v>
      </c>
      <c r="E106" s="65">
        <f t="shared" si="2"/>
        <v>0.97009592419733826</v>
      </c>
      <c r="F106" s="45" t="str">
        <f>IF(E106&lt;=$I$17,$H$17,IF(E106&lt;=$I$18,$H$18,$H$19))</f>
        <v>C</v>
      </c>
      <c r="H106" s="57"/>
      <c r="I106" s="68"/>
      <c r="J106" s="55"/>
      <c r="K106" s="56"/>
      <c r="M106" s="57"/>
      <c r="N106" s="57"/>
    </row>
    <row r="107" spans="1:14" x14ac:dyDescent="0.35">
      <c r="A107" s="120" t="str">
        <f>'Planilha Qtd'!A87</f>
        <v>7.24</v>
      </c>
      <c r="B107" s="63" t="str">
        <f>'Planilha Qtd'!D87</f>
        <v>Tubo de cobre classe E, DN= 28mm (1´), inclusive conexões ( dreno da autoclave)</v>
      </c>
      <c r="C107" s="64">
        <f>'Planilha Qtd'!K87</f>
        <v>1476.0737283250801</v>
      </c>
      <c r="D107" s="65">
        <f>'Planilha Qtd'!L87</f>
        <v>8.0975300290853027E-4</v>
      </c>
      <c r="E107" s="65">
        <f t="shared" si="2"/>
        <v>0.97090567720024679</v>
      </c>
      <c r="F107" s="45" t="str">
        <f>IF(E107&lt;=$I$17,$H$17,IF(E107&lt;=$I$18,$H$18,$H$19))</f>
        <v>C</v>
      </c>
      <c r="H107" s="57"/>
      <c r="I107" s="68"/>
      <c r="J107" s="55"/>
      <c r="K107" s="56"/>
      <c r="M107" s="57"/>
      <c r="N107" s="57"/>
    </row>
    <row r="108" spans="1:14" x14ac:dyDescent="0.35">
      <c r="A108" s="120" t="str">
        <f>'Planilha Qtd'!A157</f>
        <v>10.30</v>
      </c>
      <c r="B108" s="63" t="str">
        <f>'Planilha Qtd'!D157</f>
        <v>PONTO COM INTERRUPTOR SIMPLES - 1 TECLA, EM CAIXA 4"X2"</v>
      </c>
      <c r="C108" s="64">
        <f>'Planilha Qtd'!K157</f>
        <v>1461.9473680000001</v>
      </c>
      <c r="D108" s="65">
        <f>'Planilha Qtd'!L157</f>
        <v>8.0200348303435614E-4</v>
      </c>
      <c r="E108" s="65">
        <f t="shared" si="2"/>
        <v>0.97170768068328117</v>
      </c>
      <c r="F108" s="45" t="str">
        <f>IF(E108&lt;=$I$17,$H$17,IF(E108&lt;=$I$18,$H$18,$H$19))</f>
        <v>C</v>
      </c>
      <c r="H108" s="57"/>
      <c r="I108" s="68"/>
      <c r="J108" s="55"/>
      <c r="K108" s="56"/>
      <c r="M108" s="57"/>
      <c r="N108" s="57"/>
    </row>
    <row r="109" spans="1:14" x14ac:dyDescent="0.35">
      <c r="A109" s="120" t="str">
        <f>'Planilha Qtd'!A165</f>
        <v>10.38</v>
      </c>
      <c r="B109" s="63" t="str">
        <f>'Planilha Qtd'!D165</f>
        <v>TERMINAL OU CONECTOR DE PRESSÃO - PARA FIO ATÉ 6MM2</v>
      </c>
      <c r="C109" s="64">
        <f>'Planilha Qtd'!K165</f>
        <v>1461.5321600000002</v>
      </c>
      <c r="D109" s="65">
        <f>'Planilha Qtd'!L165</f>
        <v>8.0177570584519567E-4</v>
      </c>
      <c r="E109" s="65">
        <f t="shared" si="2"/>
        <v>0.97250945638912634</v>
      </c>
      <c r="F109" s="45" t="str">
        <f>IF(E109&lt;=$I$17,$H$17,IF(E109&lt;=$I$18,$H$18,$H$19))</f>
        <v>C</v>
      </c>
      <c r="H109" s="57"/>
      <c r="I109" s="68"/>
      <c r="J109" s="55"/>
      <c r="K109" s="56"/>
      <c r="M109" s="57"/>
      <c r="N109" s="57"/>
    </row>
    <row r="110" spans="1:14" x14ac:dyDescent="0.35">
      <c r="A110" s="120" t="str">
        <f>'Planilha Qtd'!A214</f>
        <v>13.18</v>
      </c>
      <c r="B110" s="63" t="str">
        <f>'Planilha Qtd'!D214</f>
        <v>CABO 4,00MM2 - ISOLAMENTO PARA 0,7KV - CLASSE 4 - FLEXÍVEL</v>
      </c>
      <c r="C110" s="64">
        <f>'Planilha Qtd'!K214</f>
        <v>1414.1496</v>
      </c>
      <c r="D110" s="65">
        <f>'Planilha Qtd'!L214</f>
        <v>7.7578230896451904E-4</v>
      </c>
      <c r="E110" s="65">
        <f t="shared" si="2"/>
        <v>0.9732852386980908</v>
      </c>
      <c r="F110" s="45" t="str">
        <f>IF(E110&lt;=$I$17,$H$17,IF(E110&lt;=$I$18,$H$18,$H$19))</f>
        <v>C</v>
      </c>
      <c r="H110" s="57"/>
      <c r="I110" s="68"/>
      <c r="J110" s="55"/>
      <c r="K110" s="56"/>
      <c r="M110" s="57"/>
      <c r="N110" s="57"/>
    </row>
    <row r="111" spans="1:14" x14ac:dyDescent="0.35">
      <c r="A111" s="120" t="str">
        <f>'Planilha Qtd'!A118</f>
        <v>9.3</v>
      </c>
      <c r="B111" s="63" t="str">
        <f>'Planilha Qtd'!D118</f>
        <v>Demolição manual de revestimento cerâmico, incluindo a base</v>
      </c>
      <c r="C111" s="64">
        <f>'Planilha Qtd'!K118</f>
        <v>1412.4325814672638</v>
      </c>
      <c r="D111" s="65">
        <f>'Planilha Qtd'!L118</f>
        <v>7.7484037707707177E-4</v>
      </c>
      <c r="E111" s="65">
        <f t="shared" si="2"/>
        <v>0.9740600790751679</v>
      </c>
      <c r="F111" s="45" t="str">
        <f>IF(E111&lt;=$I$17,$H$17,IF(E111&lt;=$I$18,$H$18,$H$19))</f>
        <v>C</v>
      </c>
      <c r="H111" s="57"/>
      <c r="I111" s="68"/>
      <c r="J111" s="55"/>
      <c r="K111" s="56"/>
      <c r="M111" s="57"/>
      <c r="N111" s="57"/>
    </row>
    <row r="112" spans="1:14" x14ac:dyDescent="0.35">
      <c r="A112" s="120" t="str">
        <f>'Planilha Qtd'!A223</f>
        <v>13.27</v>
      </c>
      <c r="B112" s="63" t="str">
        <f>'Planilha Qtd'!D223</f>
        <v>MINI DISJUNTOR - TIPO EUROPEU (IEC) - BIPOLAR 6/25A</v>
      </c>
      <c r="C112" s="64">
        <f>'Planilha Qtd'!K223</f>
        <v>1395.9537200000002</v>
      </c>
      <c r="D112" s="65">
        <f>'Planilha Qtd'!L223</f>
        <v>7.6580030861601205E-4</v>
      </c>
      <c r="E112" s="65">
        <f t="shared" si="2"/>
        <v>0.97482587938378396</v>
      </c>
      <c r="F112" s="45" t="str">
        <f>IF(E112&lt;=$I$17,$H$17,IF(E112&lt;=$I$18,$H$18,$H$19))</f>
        <v>C</v>
      </c>
      <c r="H112" s="57"/>
      <c r="I112" s="68"/>
      <c r="J112" s="55"/>
      <c r="K112" s="56"/>
      <c r="M112" s="57"/>
      <c r="N112" s="57"/>
    </row>
    <row r="113" spans="1:14" x14ac:dyDescent="0.35">
      <c r="A113" s="120" t="str">
        <f>'Planilha Qtd'!A41</f>
        <v>4.15</v>
      </c>
      <c r="B113" s="63" t="str">
        <f>'Planilha Qtd'!D41</f>
        <v>CABO MULTILAN  CAT.6  U/UTP CM COR VM
FABRIC.:FURUKAWA</v>
      </c>
      <c r="C113" s="64">
        <f>'Planilha Qtd'!K41</f>
        <v>1354.06656</v>
      </c>
      <c r="D113" s="65">
        <f>'Planilha Qtd'!L41</f>
        <v>7.4282160982716647E-4</v>
      </c>
      <c r="E113" s="65">
        <f t="shared" si="2"/>
        <v>0.97556870099361115</v>
      </c>
      <c r="F113" s="45" t="str">
        <f>IF(E113&lt;=$I$17,$H$17,IF(E113&lt;=$I$18,$H$18,$H$19))</f>
        <v>C</v>
      </c>
      <c r="H113" s="57"/>
      <c r="I113" s="68"/>
      <c r="J113" s="55"/>
      <c r="K113" s="56"/>
      <c r="M113" s="57"/>
      <c r="N113" s="57"/>
    </row>
    <row r="114" spans="1:14" x14ac:dyDescent="0.35">
      <c r="A114" s="120" t="str">
        <f>'Planilha Qtd'!A212</f>
        <v>13.16</v>
      </c>
      <c r="B114" s="63" t="str">
        <f>'Planilha Qtd'!D212</f>
        <v>Eletrocalha lisa galvanizada a fogo, 50 x 50 mm, com acessórios</v>
      </c>
      <c r="C114" s="64">
        <f>'Planilha Qtd'!K212</f>
        <v>1305.2311969776001</v>
      </c>
      <c r="D114" s="65">
        <f>'Planilha Qtd'!L212</f>
        <v>7.1603122592108057E-4</v>
      </c>
      <c r="E114" s="65">
        <f t="shared" si="2"/>
        <v>0.97628473221953227</v>
      </c>
      <c r="F114" s="45" t="str">
        <f>IF(E114&lt;=$I$17,$H$17,IF(E114&lt;=$I$18,$H$18,$H$19))</f>
        <v>C</v>
      </c>
      <c r="H114" s="57"/>
      <c r="I114" s="68"/>
      <c r="J114" s="55"/>
      <c r="K114" s="56"/>
      <c r="M114" s="57"/>
      <c r="N114" s="57"/>
    </row>
    <row r="115" spans="1:14" x14ac:dyDescent="0.35">
      <c r="A115" s="120" t="str">
        <f>'Planilha Qtd'!A126</f>
        <v>9.11</v>
      </c>
      <c r="B115" s="63" t="str">
        <f>'Planilha Qtd'!D126</f>
        <v>Remoção de tubulação elétrica aparente com diâmetro externo até 50 mm</v>
      </c>
      <c r="C115" s="64">
        <f>'Planilha Qtd'!K126</f>
        <v>1299.0789301669799</v>
      </c>
      <c r="D115" s="65">
        <f>'Planilha Qtd'!L126</f>
        <v>7.1265618006192337E-4</v>
      </c>
      <c r="E115" s="65">
        <f t="shared" si="2"/>
        <v>0.97699738839959416</v>
      </c>
      <c r="F115" s="45" t="str">
        <f>IF(E115&lt;=$I$17,$H$17,IF(E115&lt;=$I$18,$H$18,$H$19))</f>
        <v>C</v>
      </c>
      <c r="H115" s="57"/>
      <c r="I115" s="68"/>
      <c r="J115" s="55"/>
      <c r="K115" s="56"/>
      <c r="M115" s="57"/>
      <c r="N115" s="57"/>
    </row>
    <row r="116" spans="1:14" x14ac:dyDescent="0.35">
      <c r="A116" s="120" t="str">
        <f>'Planilha Qtd'!A109</f>
        <v>7.46</v>
      </c>
      <c r="B116" s="63" t="str">
        <f>'Planilha Qtd'!D109</f>
        <v>Limpeza final da obra</v>
      </c>
      <c r="C116" s="64">
        <f>'Planilha Qtd'!K109</f>
        <v>1218.6236604936801</v>
      </c>
      <c r="D116" s="65">
        <f>'Planilha Qtd'!L109</f>
        <v>6.6851956617360801E-4</v>
      </c>
      <c r="E116" s="65">
        <f t="shared" si="2"/>
        <v>0.9776659079657678</v>
      </c>
      <c r="F116" s="45" t="str">
        <f>IF(E116&lt;=$I$17,$H$17,IF(E116&lt;=$I$18,$H$18,$H$19))</f>
        <v>C</v>
      </c>
      <c r="H116" s="57"/>
      <c r="I116" s="68"/>
      <c r="J116" s="55"/>
      <c r="K116" s="56"/>
      <c r="M116" s="57"/>
      <c r="N116" s="57"/>
    </row>
    <row r="117" spans="1:14" x14ac:dyDescent="0.35">
      <c r="A117" s="120" t="str">
        <f>'Planilha Qtd'!A236</f>
        <v>13.40</v>
      </c>
      <c r="B117" s="63" t="str">
        <f>'Planilha Qtd'!D236</f>
        <v>Limpeza final da obra</v>
      </c>
      <c r="C117" s="64">
        <f>'Planilha Qtd'!K236</f>
        <v>1218.6236604936801</v>
      </c>
      <c r="D117" s="65">
        <f>'Planilha Qtd'!L236</f>
        <v>6.6851956617360801E-4</v>
      </c>
      <c r="E117" s="65">
        <f t="shared" si="2"/>
        <v>0.97833442753194144</v>
      </c>
      <c r="F117" s="45" t="str">
        <f>IF(E117&lt;=$I$17,$H$17,IF(E117&lt;=$I$18,$H$18,$H$19))</f>
        <v>C</v>
      </c>
      <c r="H117" s="57"/>
      <c r="I117" s="68"/>
      <c r="J117" s="55"/>
      <c r="K117" s="56"/>
      <c r="M117" s="57"/>
      <c r="N117" s="57"/>
    </row>
    <row r="118" spans="1:14" x14ac:dyDescent="0.35">
      <c r="A118" s="120" t="str">
        <f>'Planilha Qtd'!A92</f>
        <v>7.29</v>
      </c>
      <c r="B118" s="63" t="str">
        <f>'Planilha Qtd'!D92</f>
        <v>CABO 4,00MM2 - ISOLAMENTO PARA 0,7KV - CLASSE 4 - FLEXÍVEL</v>
      </c>
      <c r="C118" s="64">
        <f>'Planilha Qtd'!K92</f>
        <v>1131.3196800000001</v>
      </c>
      <c r="D118" s="65">
        <f>'Planilha Qtd'!L92</f>
        <v>6.2062584717161528E-4</v>
      </c>
      <c r="E118" s="65">
        <f t="shared" si="2"/>
        <v>0.97895505337911304</v>
      </c>
      <c r="F118" s="45" t="str">
        <f>IF(E118&lt;=$I$17,$H$17,IF(E118&lt;=$I$18,$H$18,$H$19))</f>
        <v>C</v>
      </c>
      <c r="H118" s="57"/>
      <c r="I118" s="68"/>
      <c r="J118" s="55"/>
      <c r="K118" s="56"/>
      <c r="M118" s="57"/>
      <c r="N118" s="57"/>
    </row>
    <row r="119" spans="1:14" x14ac:dyDescent="0.35">
      <c r="A119" s="120" t="str">
        <f>'Planilha Qtd'!A189</f>
        <v>12.2</v>
      </c>
      <c r="B119" s="63" t="str">
        <f>'Planilha Qtd'!D189</f>
        <v>Demolição manual de revestimento sintético, incluindo a base</v>
      </c>
      <c r="C119" s="64">
        <f>'Planilha Qtd'!K189</f>
        <v>1124.6463617704001</v>
      </c>
      <c r="D119" s="65">
        <f>'Planilha Qtd'!L189</f>
        <v>6.1696495993265974E-4</v>
      </c>
      <c r="E119" s="65">
        <f t="shared" si="2"/>
        <v>0.97957201833904572</v>
      </c>
      <c r="F119" s="45" t="str">
        <f>IF(E119&lt;=$I$17,$H$17,IF(E119&lt;=$I$18,$H$18,$H$19))</f>
        <v>C</v>
      </c>
      <c r="H119" s="57"/>
      <c r="I119" s="68"/>
      <c r="J119" s="55"/>
      <c r="K119" s="56"/>
      <c r="M119" s="57"/>
      <c r="N119" s="57"/>
    </row>
    <row r="120" spans="1:14" x14ac:dyDescent="0.35">
      <c r="A120" s="120" t="str">
        <f>'Planilha Qtd'!A51</f>
        <v>6.3</v>
      </c>
      <c r="B120" s="63" t="str">
        <f>'Planilha Qtd'!D51</f>
        <v>Demolição mecanizada de pavimento ou piso em concreto, inclusive fragmentação, carregamento, transporte até 1 quilômetro e descarregamento</v>
      </c>
      <c r="C120" s="64">
        <f>'Planilha Qtd'!K51</f>
        <v>1088.4942612934403</v>
      </c>
      <c r="D120" s="65">
        <f>'Planilha Qtd'!L51</f>
        <v>5.9713243303314851E-4</v>
      </c>
      <c r="E120" s="65">
        <f t="shared" si="2"/>
        <v>0.98016915077207889</v>
      </c>
      <c r="F120" s="45" t="str">
        <f>IF(E120&lt;=$I$17,$H$17,IF(E120&lt;=$I$18,$H$18,$H$19))</f>
        <v>C</v>
      </c>
      <c r="H120" s="57"/>
      <c r="I120" s="68"/>
      <c r="J120" s="55"/>
      <c r="K120" s="56"/>
      <c r="M120" s="57"/>
      <c r="N120" s="57"/>
    </row>
    <row r="121" spans="1:14" x14ac:dyDescent="0.35">
      <c r="A121" s="120" t="str">
        <f>'Planilha Qtd'!A220</f>
        <v>13.24</v>
      </c>
      <c r="B121" s="63" t="str">
        <f>'Planilha Qtd'!D220</f>
        <v>ATERRAMENTO DE QUADROS, EXCLUSIVE CABO</v>
      </c>
      <c r="C121" s="64">
        <f>'Planilha Qtd'!K220</f>
        <v>1068.989632</v>
      </c>
      <c r="D121" s="65">
        <f>'Planilha Qtd'!L220</f>
        <v>5.8643247148115838E-4</v>
      </c>
      <c r="E121" s="65">
        <f t="shared" si="2"/>
        <v>0.98075558324356005</v>
      </c>
      <c r="F121" s="45" t="str">
        <f>IF(E121&lt;=$I$17,$H$17,IF(E121&lt;=$I$18,$H$18,$H$19))</f>
        <v>C</v>
      </c>
      <c r="H121" s="57"/>
      <c r="I121" s="68"/>
      <c r="J121" s="55"/>
      <c r="K121" s="56"/>
      <c r="M121" s="57"/>
      <c r="N121" s="57"/>
    </row>
    <row r="122" spans="1:14" x14ac:dyDescent="0.35">
      <c r="A122" s="120" t="str">
        <f>'Planilha Qtd'!A156</f>
        <v>10.29</v>
      </c>
      <c r="B122" s="63" t="str">
        <f>'Planilha Qtd'!D156</f>
        <v>ATERRAMENTO DE QUADROS, EXCLUSIVE CABO</v>
      </c>
      <c r="C122" s="64">
        <f>'Planilha Qtd'!K156</f>
        <v>1068.989632</v>
      </c>
      <c r="D122" s="65">
        <f>'Planilha Qtd'!L156</f>
        <v>5.8643247148115838E-4</v>
      </c>
      <c r="E122" s="65">
        <f t="shared" si="2"/>
        <v>0.9813420157150412</v>
      </c>
      <c r="F122" s="45" t="str">
        <f>IF(E122&lt;=$I$17,$H$17,IF(E122&lt;=$I$18,$H$18,$H$19))</f>
        <v>C</v>
      </c>
      <c r="H122" s="57"/>
      <c r="I122" s="68"/>
      <c r="J122" s="55"/>
      <c r="K122" s="56"/>
      <c r="M122" s="57"/>
      <c r="N122" s="57"/>
    </row>
    <row r="123" spans="1:14" x14ac:dyDescent="0.35">
      <c r="A123" s="120" t="str">
        <f>'Planilha Qtd'!A117</f>
        <v>9.2</v>
      </c>
      <c r="B123" s="63" t="str">
        <f>'Planilha Qtd'!D117</f>
        <v>Demolição mecanizada de concreto armado, inclusive fragmentação e acomodação do material</v>
      </c>
      <c r="C123" s="64">
        <f>'Planilha Qtd'!K117</f>
        <v>1064.8114598408001</v>
      </c>
      <c r="D123" s="65">
        <f>'Planilha Qtd'!L117</f>
        <v>5.8414038580301283E-4</v>
      </c>
      <c r="E123" s="65">
        <f t="shared" si="2"/>
        <v>0.98192615610084422</v>
      </c>
      <c r="F123" s="45" t="str">
        <f>IF(E123&lt;=$I$17,$H$17,IF(E123&lt;=$I$18,$H$18,$H$19))</f>
        <v>C</v>
      </c>
      <c r="H123" s="57"/>
      <c r="I123" s="68"/>
      <c r="J123" s="55"/>
      <c r="K123" s="56"/>
      <c r="M123" s="57"/>
      <c r="N123" s="57"/>
    </row>
    <row r="124" spans="1:14" x14ac:dyDescent="0.35">
      <c r="A124" s="120" t="str">
        <f>'Planilha Qtd'!A164</f>
        <v>10.37</v>
      </c>
      <c r="B124" s="63" t="str">
        <f>'Planilha Qtd'!D164</f>
        <v>Plugue com 2P+T de 10A, 250V</v>
      </c>
      <c r="C124" s="64">
        <f>'Planilha Qtd'!K164</f>
        <v>1055.51297877312</v>
      </c>
      <c r="D124" s="65">
        <f>'Planilha Qtd'!L164</f>
        <v>5.7903937165815309E-4</v>
      </c>
      <c r="E124" s="65">
        <f t="shared" si="2"/>
        <v>0.98250519547250237</v>
      </c>
      <c r="F124" s="45" t="str">
        <f>IF(E124&lt;=$I$17,$H$17,IF(E124&lt;=$I$18,$H$18,$H$19))</f>
        <v>C</v>
      </c>
      <c r="H124" s="57"/>
      <c r="I124" s="68"/>
      <c r="J124" s="55"/>
      <c r="K124" s="56"/>
      <c r="M124" s="57"/>
      <c r="N124" s="57"/>
    </row>
    <row r="125" spans="1:14" x14ac:dyDescent="0.35">
      <c r="A125" s="120" t="str">
        <f>'Planilha Qtd'!A94</f>
        <v>7.31</v>
      </c>
      <c r="B125" s="63" t="str">
        <f>'Planilha Qtd'!D94</f>
        <v>PONTO COM INTERRUPTOR SIMPLES - 1 TECLA, EM CAIXA 4"X2"</v>
      </c>
      <c r="C125" s="64">
        <f>'Planilha Qtd'!K94</f>
        <v>835.39849600000014</v>
      </c>
      <c r="D125" s="65">
        <f>'Planilha Qtd'!L94</f>
        <v>4.5828770459106072E-4</v>
      </c>
      <c r="E125" s="65">
        <f t="shared" si="2"/>
        <v>0.98296348317709348</v>
      </c>
      <c r="F125" s="45" t="str">
        <f>IF(E125&lt;=$I$17,$H$17,IF(E125&lt;=$I$18,$H$18,$H$19))</f>
        <v>C</v>
      </c>
      <c r="H125" s="57"/>
      <c r="I125" s="68"/>
      <c r="J125" s="55"/>
      <c r="K125" s="56"/>
      <c r="M125" s="57"/>
      <c r="N125" s="57"/>
    </row>
    <row r="126" spans="1:14" x14ac:dyDescent="0.35">
      <c r="A126" s="120" t="str">
        <f>'Planilha Qtd'!A112</f>
        <v>8.1</v>
      </c>
      <c r="B126" s="63" t="str">
        <f>'Planilha Qtd'!D112</f>
        <v>Placa em lona com impressão digital e requadro em metalon</v>
      </c>
      <c r="C126" s="64">
        <f>'Planilha Qtd'!K112</f>
        <v>831.23845835550014</v>
      </c>
      <c r="D126" s="65">
        <f>'Planilha Qtd'!L112</f>
        <v>4.5600556724913487E-4</v>
      </c>
      <c r="E126" s="65">
        <f t="shared" si="2"/>
        <v>0.9834194887443426</v>
      </c>
      <c r="F126" s="45" t="str">
        <f>IF(E126&lt;=$I$17,$H$17,IF(E126&lt;=$I$18,$H$18,$H$19))</f>
        <v>C</v>
      </c>
      <c r="H126" s="57"/>
      <c r="I126" s="68"/>
      <c r="J126" s="55"/>
      <c r="K126" s="56"/>
      <c r="M126" s="57"/>
      <c r="N126" s="57"/>
    </row>
    <row r="127" spans="1:14" x14ac:dyDescent="0.35">
      <c r="A127" s="120" t="str">
        <f>'Planilha Qtd'!A47</f>
        <v>5.1</v>
      </c>
      <c r="B127" s="63" t="str">
        <f>'Planilha Qtd'!D47</f>
        <v>Placa em lona com impressão digital e requadro em metalon</v>
      </c>
      <c r="C127" s="64">
        <f>'Planilha Qtd'!K47</f>
        <v>831.23845835550014</v>
      </c>
      <c r="D127" s="65">
        <f>'Planilha Qtd'!L47</f>
        <v>4.5600556724913487E-4</v>
      </c>
      <c r="E127" s="65">
        <f t="shared" si="2"/>
        <v>0.98387549431159171</v>
      </c>
      <c r="F127" s="45" t="str">
        <f>IF(E127&lt;=$I$17,$H$17,IF(E127&lt;=$I$18,$H$18,$H$19))</f>
        <v>C</v>
      </c>
      <c r="H127" s="57"/>
      <c r="I127" s="68"/>
      <c r="J127" s="55"/>
      <c r="K127" s="56"/>
      <c r="M127" s="57"/>
      <c r="N127" s="57"/>
    </row>
    <row r="128" spans="1:14" x14ac:dyDescent="0.35">
      <c r="A128" s="120" t="str">
        <f>'Planilha Qtd'!A21</f>
        <v>2.1</v>
      </c>
      <c r="B128" s="63" t="str">
        <f>'Planilha Qtd'!D21</f>
        <v>Placa em lona com impressão digital e requadro em metalon</v>
      </c>
      <c r="C128" s="64">
        <f>'Planilha Qtd'!K21</f>
        <v>831.23845835550014</v>
      </c>
      <c r="D128" s="65">
        <f>'Planilha Qtd'!L21</f>
        <v>4.5600556724913487E-4</v>
      </c>
      <c r="E128" s="65">
        <f t="shared" si="2"/>
        <v>0.98433149987884083</v>
      </c>
      <c r="F128" s="45" t="str">
        <f>IF(E128&lt;=$I$17,$H$17,IF(E128&lt;=$I$18,$H$18,$H$19))</f>
        <v>C</v>
      </c>
      <c r="H128" s="57"/>
      <c r="I128" s="68"/>
      <c r="J128" s="55"/>
      <c r="K128" s="56"/>
      <c r="M128" s="57"/>
      <c r="N128" s="57"/>
    </row>
    <row r="129" spans="1:14" x14ac:dyDescent="0.35">
      <c r="A129" s="120" t="str">
        <f>'Planilha Qtd'!A186</f>
        <v>11.1</v>
      </c>
      <c r="B129" s="63" t="str">
        <f>'Planilha Qtd'!D186</f>
        <v>Placa em lona com impressão digital e requadro em metalon</v>
      </c>
      <c r="C129" s="64">
        <f>'Planilha Qtd'!K186</f>
        <v>831.23845835550014</v>
      </c>
      <c r="D129" s="65">
        <f>'Planilha Qtd'!L186</f>
        <v>4.5600556724913487E-4</v>
      </c>
      <c r="E129" s="65">
        <f t="shared" si="2"/>
        <v>0.98478750544608995</v>
      </c>
      <c r="F129" s="45" t="str">
        <f>IF(E129&lt;=$I$17,$H$17,IF(E129&lt;=$I$18,$H$18,$H$19))</f>
        <v>C</v>
      </c>
      <c r="H129" s="57"/>
      <c r="I129" s="68"/>
      <c r="J129" s="55"/>
      <c r="K129" s="56"/>
      <c r="M129" s="57"/>
      <c r="N129" s="57"/>
    </row>
    <row r="130" spans="1:14" x14ac:dyDescent="0.35">
      <c r="A130" s="120" t="str">
        <f>'Planilha Qtd'!A55</f>
        <v>6.7</v>
      </c>
      <c r="B130" s="63" t="str">
        <f>'Planilha Qtd'!D55</f>
        <v>Retirada de divisória em placa de madeira ou fibrocimento com montantes metálicos</v>
      </c>
      <c r="C130" s="64">
        <f>'Planilha Qtd'!K55</f>
        <v>825.19104606052417</v>
      </c>
      <c r="D130" s="65">
        <f>'Planilha Qtd'!L55</f>
        <v>4.5268804308234452E-4</v>
      </c>
      <c r="E130" s="65">
        <f t="shared" si="2"/>
        <v>0.98524019348917224</v>
      </c>
      <c r="F130" s="45" t="str">
        <f>IF(E130&lt;=$I$17,$H$17,IF(E130&lt;=$I$18,$H$18,$H$19))</f>
        <v>C</v>
      </c>
      <c r="H130" s="57"/>
      <c r="I130" s="68"/>
      <c r="J130" s="55"/>
      <c r="K130" s="56"/>
      <c r="M130" s="57"/>
      <c r="N130" s="57"/>
    </row>
    <row r="131" spans="1:14" x14ac:dyDescent="0.35">
      <c r="A131" s="120" t="str">
        <f>'Planilha Qtd'!A35</f>
        <v>4.9</v>
      </c>
      <c r="B131" s="63" t="str">
        <f>'Planilha Qtd'!D35</f>
        <v>CABO 2,50MM2 - ISOLAMENTO PARA 0,7KV - CLASSE 4 - FLEXÍVEL</v>
      </c>
      <c r="C131" s="64">
        <f>'Planilha Qtd'!K35</f>
        <v>787.67400000000009</v>
      </c>
      <c r="D131" s="65">
        <f>'Planilha Qtd'!L35</f>
        <v>4.3210672649578142E-4</v>
      </c>
      <c r="E131" s="65">
        <f t="shared" si="2"/>
        <v>0.98567230021566798</v>
      </c>
      <c r="F131" s="45" t="str">
        <f>IF(E131&lt;=$I$17,$H$17,IF(E131&lt;=$I$18,$H$18,$H$19))</f>
        <v>C</v>
      </c>
      <c r="H131" s="57"/>
      <c r="I131" s="68"/>
      <c r="J131" s="55"/>
      <c r="K131" s="56"/>
      <c r="M131" s="57"/>
      <c r="N131" s="57"/>
    </row>
    <row r="132" spans="1:14" x14ac:dyDescent="0.35">
      <c r="A132" s="120" t="str">
        <f>'Planilha Qtd'!A36</f>
        <v>4.10</v>
      </c>
      <c r="B132" s="63" t="str">
        <f>'Planilha Qtd'!D36</f>
        <v>Canaleta aparente com tampa em PVC, autoextinguível, de 85 x 35 mm, com acessórios</v>
      </c>
      <c r="C132" s="64">
        <f>'Planilha Qtd'!K36</f>
        <v>785.37342919104003</v>
      </c>
      <c r="D132" s="65">
        <f>'Planilha Qtd'!L36</f>
        <v>4.3084466614932911E-4</v>
      </c>
      <c r="E132" s="65">
        <f t="shared" si="2"/>
        <v>0.98610314488181727</v>
      </c>
      <c r="F132" s="45" t="str">
        <f>IF(E132&lt;=$I$17,$H$17,IF(E132&lt;=$I$18,$H$18,$H$19))</f>
        <v>C</v>
      </c>
      <c r="H132" s="57"/>
      <c r="I132" s="68"/>
      <c r="J132" s="55"/>
      <c r="K132" s="56"/>
      <c r="M132" s="57"/>
      <c r="N132" s="57"/>
    </row>
    <row r="133" spans="1:14" x14ac:dyDescent="0.35">
      <c r="A133" s="120" t="str">
        <f>'Planilha Qtd'!A173</f>
        <v>10.46</v>
      </c>
      <c r="B133" s="63" t="str">
        <f>'Planilha Qtd'!D173</f>
        <v>Tomada de canaleta/perfilado universal 2P+T, com caixa e tampa</v>
      </c>
      <c r="C133" s="64">
        <f>'Planilha Qtd'!K173</f>
        <v>771.25223173320012</v>
      </c>
      <c r="D133" s="65">
        <f>'Planilha Qtd'!L173</f>
        <v>4.2309797855051567E-4</v>
      </c>
      <c r="E133" s="65">
        <f t="shared" si="2"/>
        <v>0.98652624286036783</v>
      </c>
      <c r="F133" s="45" t="str">
        <f>IF(E133&lt;=$I$17,$H$17,IF(E133&lt;=$I$18,$H$18,$H$19))</f>
        <v>C</v>
      </c>
      <c r="H133" s="57"/>
      <c r="I133" s="68"/>
      <c r="J133" s="55"/>
      <c r="K133" s="56"/>
      <c r="M133" s="57"/>
      <c r="N133" s="57"/>
    </row>
    <row r="134" spans="1:14" x14ac:dyDescent="0.35">
      <c r="A134" s="120" t="str">
        <f>'Planilha Qtd'!A169</f>
        <v>10.42</v>
      </c>
      <c r="B134" s="63" t="str">
        <f>'Planilha Qtd'!D169</f>
        <v>CAIXA E PVC 10X10X5CM, INCLUSIVE ESPELHO</v>
      </c>
      <c r="C134" s="64">
        <f>'Planilha Qtd'!K169</f>
        <v>750.73270000000002</v>
      </c>
      <c r="D134" s="65">
        <f>'Planilha Qtd'!L169</f>
        <v>4.1184125598958389E-4</v>
      </c>
      <c r="E134" s="65">
        <f t="shared" si="2"/>
        <v>0.98693808411635742</v>
      </c>
      <c r="F134" s="45" t="str">
        <f>IF(E134&lt;=$I$17,$H$17,IF(E134&lt;=$I$18,$H$18,$H$19))</f>
        <v>C</v>
      </c>
      <c r="H134" s="57"/>
      <c r="I134" s="68"/>
      <c r="J134" s="55"/>
      <c r="K134" s="56"/>
      <c r="M134" s="57"/>
      <c r="N134" s="57"/>
    </row>
    <row r="135" spans="1:14" x14ac:dyDescent="0.35">
      <c r="A135" s="120" t="str">
        <f>'Planilha Qtd'!A62</f>
        <v>6.14</v>
      </c>
      <c r="B135" s="63" t="str">
        <f>'Planilha Qtd'!D62</f>
        <v>Remoção de tubulação elétrica aparente com diâmetro externo até 50 mm</v>
      </c>
      <c r="C135" s="64">
        <f>'Planilha Qtd'!K62</f>
        <v>720.45971863680006</v>
      </c>
      <c r="D135" s="65">
        <f>'Planilha Qtd'!L62</f>
        <v>3.9523393001701131E-4</v>
      </c>
      <c r="E135" s="65">
        <f t="shared" si="2"/>
        <v>0.98733331804637448</v>
      </c>
      <c r="F135" s="45" t="str">
        <f>IF(E135&lt;=$I$17,$H$17,IF(E135&lt;=$I$18,$H$18,$H$19))</f>
        <v>C</v>
      </c>
      <c r="H135" s="57"/>
      <c r="I135" s="68"/>
      <c r="J135" s="55"/>
      <c r="K135" s="56"/>
      <c r="M135" s="57"/>
      <c r="N135" s="57"/>
    </row>
    <row r="136" spans="1:14" x14ac:dyDescent="0.35">
      <c r="A136" s="120" t="str">
        <f>'Planilha Qtd'!A121</f>
        <v>9.6</v>
      </c>
      <c r="B136" s="63" t="str">
        <f>'Planilha Qtd'!D121</f>
        <v>Remoção de entulho separado de obra com caçamba metálica - terra, alvenaria, concreto, argamassa, madeira, papel, plástico ou metal</v>
      </c>
      <c r="C136" s="64">
        <f>'Planilha Qtd'!K121</f>
        <v>717.10897908599998</v>
      </c>
      <c r="D136" s="65">
        <f>'Planilha Qtd'!L121</f>
        <v>3.9339576207108928E-4</v>
      </c>
      <c r="E136" s="65">
        <f t="shared" si="2"/>
        <v>0.98772671380844557</v>
      </c>
      <c r="F136" s="45" t="str">
        <f>IF(E136&lt;=$I$17,$H$17,IF(E136&lt;=$I$18,$H$18,$H$19))</f>
        <v>C</v>
      </c>
      <c r="H136" s="57"/>
      <c r="I136" s="68"/>
      <c r="J136" s="55"/>
      <c r="K136" s="56"/>
      <c r="M136" s="57"/>
      <c r="N136" s="57"/>
    </row>
    <row r="137" spans="1:14" x14ac:dyDescent="0.35">
      <c r="A137" s="120" t="str">
        <f>'Planilha Qtd'!A57</f>
        <v>6.9</v>
      </c>
      <c r="B137" s="63" t="str">
        <f>'Planilha Qtd'!D57</f>
        <v>Remoção de entulho separado de obra com caçamba metálica - terra, alvenaria, concreto, argamassa, madeira, papel, plástico ou metal</v>
      </c>
      <c r="C137" s="64">
        <f>'Planilha Qtd'!K57</f>
        <v>688.42461992255994</v>
      </c>
      <c r="D137" s="65">
        <f>'Planilha Qtd'!L57</f>
        <v>3.776599315882457E-4</v>
      </c>
      <c r="E137" s="65">
        <f t="shared" si="2"/>
        <v>0.98810437374003379</v>
      </c>
      <c r="F137" s="45" t="str">
        <f>IF(E137&lt;=$I$17,$H$17,IF(E137&lt;=$I$18,$H$18,$H$19))</f>
        <v>C</v>
      </c>
      <c r="H137" s="57"/>
      <c r="I137" s="68"/>
      <c r="J137" s="55"/>
      <c r="K137" s="56"/>
      <c r="M137" s="57"/>
      <c r="N137" s="57"/>
    </row>
    <row r="138" spans="1:14" x14ac:dyDescent="0.35">
      <c r="A138" s="120" t="str">
        <f>'Planilha Qtd'!A153</f>
        <v>10.26</v>
      </c>
      <c r="B138" s="63" t="str">
        <f>'Planilha Qtd'!D153</f>
        <v>INTERRUPTOR DIFERENCIAL RESIDUAL BIPOLAR 63A, SENSIBILIDADE 30MA - 220V</v>
      </c>
      <c r="C138" s="64">
        <f>'Planilha Qtd'!K153</f>
        <v>682.94388800000002</v>
      </c>
      <c r="D138" s="65">
        <f>'Planilha Qtd'!L153</f>
        <v>3.7465328019457486E-4</v>
      </c>
      <c r="E138" s="65">
        <f t="shared" si="2"/>
        <v>0.98847902702022838</v>
      </c>
      <c r="F138" s="45" t="str">
        <f>IF(E138&lt;=$I$17,$H$17,IF(E138&lt;=$I$18,$H$18,$H$19))</f>
        <v>C</v>
      </c>
      <c r="H138" s="57"/>
      <c r="I138" s="68"/>
      <c r="J138" s="55"/>
      <c r="K138" s="56"/>
      <c r="M138" s="57"/>
      <c r="N138" s="57"/>
    </row>
    <row r="139" spans="1:14" x14ac:dyDescent="0.35">
      <c r="A139" s="120" t="str">
        <f>'Planilha Qtd'!A163</f>
        <v>10.36</v>
      </c>
      <c r="B139" s="63" t="str">
        <f>'Planilha Qtd'!D163</f>
        <v>Luminária redonda de embutir com refletor em alumínio jateado e difusor em vidro para 2 lâmpadas fluorescentes compactas duplas de 18 W/26 W</v>
      </c>
      <c r="C139" s="64">
        <f>'Planilha Qtd'!K163</f>
        <v>673.20572071104004</v>
      </c>
      <c r="D139" s="65">
        <f>'Planilha Qtd'!L163</f>
        <v>3.693110604573475E-4</v>
      </c>
      <c r="E139" s="65">
        <f t="shared" si="2"/>
        <v>0.98884833808068573</v>
      </c>
      <c r="F139" s="45" t="str">
        <f>IF(E139&lt;=$I$17,$H$17,IF(E139&lt;=$I$18,$H$18,$H$19))</f>
        <v>C</v>
      </c>
      <c r="H139" s="57"/>
      <c r="I139" s="68"/>
      <c r="J139" s="55"/>
      <c r="K139" s="56"/>
      <c r="M139" s="57"/>
      <c r="N139" s="57"/>
    </row>
    <row r="140" spans="1:14" x14ac:dyDescent="0.35">
      <c r="A140" s="120" t="str">
        <f>'Planilha Qtd'!A95</f>
        <v>7.32</v>
      </c>
      <c r="B140" s="63" t="str">
        <f>'Planilha Qtd'!D95</f>
        <v>TERMINAL OU CONECTOR DE PRESSÃO - PARA FIO ATÉ 6MM2</v>
      </c>
      <c r="C140" s="64">
        <f>'Planilha Qtd'!K95</f>
        <v>637.75948800000003</v>
      </c>
      <c r="D140" s="65">
        <f>'Planilha Qtd'!L95</f>
        <v>3.4986576255063081E-4</v>
      </c>
      <c r="E140" s="65">
        <f t="shared" si="2"/>
        <v>0.98919820384323631</v>
      </c>
      <c r="F140" s="45" t="str">
        <f>IF(E140&lt;=$I$17,$H$17,IF(E140&lt;=$I$18,$H$18,$H$19))</f>
        <v>C</v>
      </c>
      <c r="H140" s="57"/>
      <c r="I140" s="68"/>
      <c r="J140" s="55"/>
      <c r="K140" s="56"/>
      <c r="M140" s="57"/>
      <c r="N140" s="57"/>
    </row>
    <row r="141" spans="1:14" x14ac:dyDescent="0.35">
      <c r="A141" s="120" t="str">
        <f>'Planilha Qtd'!A148</f>
        <v>10.21</v>
      </c>
      <c r="B141" s="63" t="str">
        <f>'Planilha Qtd'!D148</f>
        <v>ELETRODUTO DE PVC CORRUGADO REFORÇADO, ANTICHAMA - 25MM (3/4")</v>
      </c>
      <c r="C141" s="64">
        <f>'Planilha Qtd'!K148</f>
        <v>625.25440000000003</v>
      </c>
      <c r="D141" s="65">
        <f>'Planilha Qtd'!L148</f>
        <v>3.4300564955944195E-4</v>
      </c>
      <c r="E141" s="65">
        <f t="shared" si="2"/>
        <v>0.98954120949279578</v>
      </c>
      <c r="F141" s="45" t="str">
        <f>IF(E141&lt;=$I$17,$H$17,IF(E141&lt;=$I$18,$H$18,$H$19))</f>
        <v>C</v>
      </c>
      <c r="H141" s="57"/>
      <c r="I141" s="68"/>
      <c r="J141" s="55"/>
      <c r="K141" s="56"/>
      <c r="M141" s="57"/>
      <c r="N141" s="57"/>
    </row>
    <row r="142" spans="1:14" x14ac:dyDescent="0.35">
      <c r="A142" s="120" t="str">
        <f>'Planilha Qtd'!A75</f>
        <v>7.12</v>
      </c>
      <c r="B142" s="63" t="str">
        <f>'Planilha Qtd'!D75</f>
        <v>Tubo de PVC rígido soldável marrom, DN= 25 mm, (3/4´), inclusive conexões</v>
      </c>
      <c r="C142" s="64">
        <f>'Planilha Qtd'!K75</f>
        <v>618.12975800159995</v>
      </c>
      <c r="D142" s="65">
        <f>'Planilha Qtd'!L75</f>
        <v>3.3909717253546628E-4</v>
      </c>
      <c r="E142" s="65">
        <f t="shared" si="2"/>
        <v>0.98988030666533122</v>
      </c>
      <c r="F142" s="45" t="str">
        <f>IF(E142&lt;=$I$17,$H$17,IF(E142&lt;=$I$18,$H$18,$H$19))</f>
        <v>C</v>
      </c>
      <c r="H142" s="57"/>
      <c r="I142" s="68"/>
      <c r="J142" s="55"/>
      <c r="K142" s="56"/>
      <c r="M142" s="57"/>
      <c r="N142" s="57"/>
    </row>
    <row r="143" spans="1:14" x14ac:dyDescent="0.35">
      <c r="A143" s="120" t="str">
        <f>'Planilha Qtd'!A40</f>
        <v>4.14</v>
      </c>
      <c r="B143" s="63" t="str">
        <f>'Planilha Qtd'!D40</f>
        <v>CONJUNTO MONTADO DE 01 TOMADA DE REDE DE EMBUTIR 1 PT DADOS OU TELEFONE  - ESPELHO PVC - CAIXA 4X2 EMBUTIDO (DIVISÓRIA/PAREDE), ESPELHO EM PVC PARA CAIXA 4X2, FORNECIDA COM ABERTURA PARA UM POSTOS PARA CONECTOR RJ-45 CAT. 6 - 4 PARES, COM GUARNIÇÃO DE FIXAÇÃO / VEDAÇÃO. TOMADA DE TELECOMUNICAÇÃO RJ45 (KEYSTONE JACK), POSSIBILITA A CRIMPAGEM T568A OU T568B.
FABRICANTE: WEG COMPOSÉ ANTIMICROBIANA OU SIMILAR.
1 UN. - CAIXA PARA CANALETA
1 UN. - SUPORTE 4''x2''
1 UN. - PLACA 4''x2''
1 UN. - TOMADAREF.: PIAL PLUS, WEG LINHA COMPOSE  OU SIMILAR</v>
      </c>
      <c r="C143" s="64">
        <f>'Planilha Qtd'!K40</f>
        <v>594.56564400000002</v>
      </c>
      <c r="D143" s="65">
        <f>'Planilha Qtd'!L40</f>
        <v>3.2617023554883887E-4</v>
      </c>
      <c r="E143" s="65">
        <f t="shared" si="2"/>
        <v>0.99020647690088004</v>
      </c>
      <c r="F143" s="45" t="str">
        <f>IF(E143&lt;=$I$17,$H$17,IF(E143&lt;=$I$18,$H$18,$H$19))</f>
        <v>C</v>
      </c>
      <c r="H143" s="57"/>
      <c r="I143" s="68"/>
      <c r="J143" s="55"/>
      <c r="K143" s="56"/>
      <c r="M143" s="57"/>
      <c r="N143" s="57"/>
    </row>
    <row r="144" spans="1:14" x14ac:dyDescent="0.35">
      <c r="A144" s="120" t="str">
        <f>'Planilha Qtd'!A161</f>
        <v>10.34</v>
      </c>
      <c r="B144" s="63" t="str">
        <f>'Planilha Qtd'!D161</f>
        <v>MINI DISJUNTOR - TIPO EUROPEU (IEC) - TRIPOLAR 80A</v>
      </c>
      <c r="C144" s="64">
        <f>'Planilha Qtd'!K161</f>
        <v>576.23543200000006</v>
      </c>
      <c r="D144" s="65">
        <f>'Planilha Qtd'!L161</f>
        <v>3.1611454258030918E-4</v>
      </c>
      <c r="E144" s="65">
        <f t="shared" si="2"/>
        <v>0.99052259144346033</v>
      </c>
      <c r="F144" s="45" t="str">
        <f>IF(E144&lt;=$I$17,$H$17,IF(E144&lt;=$I$18,$H$18,$H$19))</f>
        <v>C</v>
      </c>
      <c r="H144" s="57"/>
      <c r="I144" s="68"/>
      <c r="J144" s="55"/>
      <c r="K144" s="56"/>
      <c r="M144" s="57"/>
      <c r="N144" s="57"/>
    </row>
    <row r="145" spans="1:14" x14ac:dyDescent="0.35">
      <c r="A145" s="120" t="str">
        <f>'Planilha Qtd'!A138</f>
        <v>10.11</v>
      </c>
      <c r="B145" s="63" t="str">
        <f>'Planilha Qtd'!D138</f>
        <v>Cuba em aço inoxidável simples de 560x330x140mm</v>
      </c>
      <c r="C145" s="64">
        <f>'Planilha Qtd'!K138</f>
        <v>575.57296641480002</v>
      </c>
      <c r="D145" s="65">
        <f>'Planilha Qtd'!L138</f>
        <v>3.1575112340507058E-4</v>
      </c>
      <c r="E145" s="65">
        <f t="shared" si="2"/>
        <v>0.99083834256686543</v>
      </c>
      <c r="F145" s="45" t="str">
        <f>IF(E145&lt;=$I$17,$H$17,IF(E145&lt;=$I$18,$H$18,$H$19))</f>
        <v>C</v>
      </c>
      <c r="H145" s="57"/>
      <c r="I145" s="68"/>
      <c r="J145" s="55"/>
      <c r="K145" s="56"/>
      <c r="M145" s="57"/>
      <c r="N145" s="57"/>
    </row>
    <row r="146" spans="1:14" x14ac:dyDescent="0.35">
      <c r="A146" s="120" t="str">
        <f>'Planilha Qtd'!A50</f>
        <v>6.2</v>
      </c>
      <c r="B146" s="63" t="str">
        <f>'Planilha Qtd'!D50</f>
        <v>Demolição manual de revestimento sintético, incluindo a base</v>
      </c>
      <c r="C146" s="64">
        <f>'Planilha Qtd'!K50</f>
        <v>570.02623815760001</v>
      </c>
      <c r="D146" s="65">
        <f>'Planilha Qtd'!L50</f>
        <v>3.127082673631289E-4</v>
      </c>
      <c r="E146" s="65">
        <f t="shared" si="2"/>
        <v>0.99115105083422861</v>
      </c>
      <c r="F146" s="45" t="str">
        <f>IF(E146&lt;=$I$17,$H$17,IF(E146&lt;=$I$18,$H$18,$H$19))</f>
        <v>C</v>
      </c>
      <c r="H146" s="57"/>
      <c r="I146" s="68"/>
      <c r="J146" s="55"/>
      <c r="K146" s="56"/>
      <c r="M146" s="57"/>
      <c r="N146" s="57"/>
    </row>
    <row r="147" spans="1:14" x14ac:dyDescent="0.35">
      <c r="A147" s="120" t="str">
        <f>'Planilha Qtd'!A193</f>
        <v>12.6</v>
      </c>
      <c r="B147" s="63" t="str">
        <f>'Planilha Qtd'!D193</f>
        <v>Retirada de bancada incluindo pertences</v>
      </c>
      <c r="C147" s="64">
        <f>'Planilha Qtd'!K193</f>
        <v>559.00412336563193</v>
      </c>
      <c r="D147" s="65">
        <f>'Planilha Qtd'!L193</f>
        <v>3.0666169233104954E-4</v>
      </c>
      <c r="E147" s="65">
        <f t="shared" ref="E147:E210" si="3">D147+E146</f>
        <v>0.99145771252655968</v>
      </c>
      <c r="F147" s="45" t="str">
        <f>IF(E147&lt;=$I$17,$H$17,IF(E147&lt;=$I$18,$H$18,$H$19))</f>
        <v>C</v>
      </c>
      <c r="H147" s="57"/>
      <c r="I147" s="68"/>
      <c r="J147" s="55"/>
      <c r="K147" s="56"/>
      <c r="M147" s="57"/>
      <c r="N147" s="57"/>
    </row>
    <row r="148" spans="1:14" x14ac:dyDescent="0.35">
      <c r="A148" s="120" t="str">
        <f>'Planilha Qtd'!A228</f>
        <v>13.32</v>
      </c>
      <c r="B148" s="63" t="str">
        <f>'Planilha Qtd'!D228</f>
        <v>TERMINAL OU CONECTOR DE PRESSÃO - PARA CABO 16MM2</v>
      </c>
      <c r="C148" s="64">
        <f>'Planilha Qtd'!K228</f>
        <v>548.07456000000002</v>
      </c>
      <c r="D148" s="65">
        <f>'Planilha Qtd'!L228</f>
        <v>3.0066588969194835E-4</v>
      </c>
      <c r="E148" s="65">
        <f t="shared" si="3"/>
        <v>0.99175837841625158</v>
      </c>
      <c r="F148" s="45" t="str">
        <f>IF(E148&lt;=$I$17,$H$17,IF(E148&lt;=$I$18,$H$18,$H$19))</f>
        <v>C</v>
      </c>
      <c r="H148" s="57"/>
      <c r="I148" s="68"/>
      <c r="J148" s="55"/>
      <c r="K148" s="56"/>
      <c r="M148" s="57"/>
      <c r="N148" s="57"/>
    </row>
    <row r="149" spans="1:14" x14ac:dyDescent="0.35">
      <c r="A149" s="120" t="str">
        <f>'Planilha Qtd'!A235</f>
        <v>13.39</v>
      </c>
      <c r="B149" s="63" t="str">
        <f>'Planilha Qtd'!D235</f>
        <v>CONECTOR FÊMEA GIGALAN CAT6 90/180
FABRIC.:FURUKAWA</v>
      </c>
      <c r="C149" s="64">
        <f>'Planilha Qtd'!K235</f>
        <v>545.38761145925537</v>
      </c>
      <c r="D149" s="65">
        <f>'Planilha Qtd'!L235</f>
        <v>2.9919186803044399E-4</v>
      </c>
      <c r="E149" s="65">
        <f t="shared" si="3"/>
        <v>0.99205757028428199</v>
      </c>
      <c r="F149" s="45" t="str">
        <f>IF(E149&lt;=$I$17,$H$17,IF(E149&lt;=$I$18,$H$18,$H$19))</f>
        <v>C</v>
      </c>
      <c r="H149" s="57"/>
      <c r="I149" s="68"/>
      <c r="J149" s="55"/>
      <c r="K149" s="56"/>
      <c r="M149" s="57"/>
      <c r="N149" s="57"/>
    </row>
    <row r="150" spans="1:14" x14ac:dyDescent="0.35">
      <c r="A150" s="120" t="str">
        <f>'Planilha Qtd'!A106</f>
        <v>7.43</v>
      </c>
      <c r="B150" s="63" t="str">
        <f>'Planilha Qtd'!D106</f>
        <v>CABO MULTILAN  CAT.6  U/UTP CM COR VM
FABRIC.:FURUKAWA</v>
      </c>
      <c r="C150" s="64">
        <f>'Planilha Qtd'!K106</f>
        <v>541.62662399999999</v>
      </c>
      <c r="D150" s="65">
        <f>'Planilha Qtd'!L106</f>
        <v>2.971286439308666E-4</v>
      </c>
      <c r="E150" s="65">
        <f t="shared" si="3"/>
        <v>0.99235469892821282</v>
      </c>
      <c r="F150" s="45" t="str">
        <f>IF(E150&lt;=$I$17,$H$17,IF(E150&lt;=$I$18,$H$18,$H$19))</f>
        <v>C</v>
      </c>
      <c r="H150" s="57"/>
      <c r="I150" s="68"/>
      <c r="J150" s="55"/>
      <c r="K150" s="56"/>
      <c r="M150" s="57"/>
      <c r="N150" s="57"/>
    </row>
    <row r="151" spans="1:14" x14ac:dyDescent="0.35">
      <c r="A151" s="120" t="str">
        <f>'Planilha Qtd'!A81</f>
        <v>7.18</v>
      </c>
      <c r="B151" s="63" t="str">
        <f>'Planilha Qtd'!D81</f>
        <v>Torneira de mesa para pia com bica móvel e arejador em latão fundido cromado</v>
      </c>
      <c r="C151" s="64">
        <f>'Planilha Qtd'!K81</f>
        <v>519.63646192255999</v>
      </c>
      <c r="D151" s="65">
        <f>'Planilha Qtd'!L81</f>
        <v>2.8506515452992882E-4</v>
      </c>
      <c r="E151" s="65">
        <f t="shared" si="3"/>
        <v>0.99263976408274279</v>
      </c>
      <c r="F151" s="45" t="str">
        <f>IF(E151&lt;=$I$17,$H$17,IF(E151&lt;=$I$18,$H$18,$H$19))</f>
        <v>C</v>
      </c>
      <c r="H151" s="57"/>
      <c r="I151" s="68"/>
      <c r="J151" s="55"/>
      <c r="K151" s="56"/>
      <c r="M151" s="57"/>
      <c r="N151" s="57"/>
    </row>
    <row r="152" spans="1:14" x14ac:dyDescent="0.35">
      <c r="A152" s="120" t="str">
        <f>'Planilha Qtd'!A39</f>
        <v>4.13</v>
      </c>
      <c r="B152" s="63" t="str">
        <f>'Planilha Qtd'!D39</f>
        <v>Luminária redonda de embutir com refletor em alumínio jateado e difusor em vidro para 2 lâmpadas fluorescentes compactas duplas de 18 W/26 W</v>
      </c>
      <c r="C152" s="64">
        <f>'Planilha Qtd'!K39</f>
        <v>448.80381380736003</v>
      </c>
      <c r="D152" s="65">
        <f>'Planilha Qtd'!L39</f>
        <v>2.4620737363823171E-4</v>
      </c>
      <c r="E152" s="65">
        <f t="shared" si="3"/>
        <v>0.99288597145638102</v>
      </c>
      <c r="F152" s="45" t="str">
        <f>IF(E152&lt;=$I$17,$H$17,IF(E152&lt;=$I$18,$H$18,$H$19))</f>
        <v>C</v>
      </c>
      <c r="H152" s="57"/>
      <c r="I152" s="68"/>
      <c r="J152" s="55"/>
      <c r="K152" s="56"/>
      <c r="M152" s="57"/>
      <c r="N152" s="57"/>
    </row>
    <row r="153" spans="1:14" x14ac:dyDescent="0.35">
      <c r="A153" s="120" t="str">
        <f>'Planilha Qtd'!A30</f>
        <v>4.4</v>
      </c>
      <c r="B153" s="63" t="str">
        <f>'Planilha Qtd'!D30</f>
        <v>Massa corrida à base de resina acrílica</v>
      </c>
      <c r="C153" s="64">
        <f>'Planilha Qtd'!K30</f>
        <v>448.45944603180004</v>
      </c>
      <c r="D153" s="65">
        <f>'Planilha Qtd'!L30</f>
        <v>2.4601845838622657E-4</v>
      </c>
      <c r="E153" s="65">
        <f t="shared" si="3"/>
        <v>0.99313198991476725</v>
      </c>
      <c r="F153" s="45" t="str">
        <f>IF(E153&lt;=$I$17,$H$17,IF(E153&lt;=$I$18,$H$18,$H$19))</f>
        <v>C</v>
      </c>
      <c r="H153" s="57"/>
      <c r="I153" s="68"/>
      <c r="J153" s="55"/>
      <c r="K153" s="56"/>
      <c r="M153" s="57"/>
      <c r="N153" s="57"/>
    </row>
    <row r="154" spans="1:14" x14ac:dyDescent="0.35">
      <c r="A154" s="120" t="str">
        <f>'Planilha Qtd'!A192</f>
        <v>12.5</v>
      </c>
      <c r="B154" s="63" t="str">
        <f>'Planilha Qtd'!D192</f>
        <v>Remoção de entulho separado de obra com caçamba metálica - terra, alvenaria, concreto, argamassa, madeira, papel, plástico ou metal</v>
      </c>
      <c r="C154" s="64">
        <f>'Planilha Qtd'!K192</f>
        <v>430.26538745160002</v>
      </c>
      <c r="D154" s="65">
        <f>'Planilha Qtd'!L192</f>
        <v>2.360374572426536E-4</v>
      </c>
      <c r="E154" s="65">
        <f t="shared" si="3"/>
        <v>0.99336802737200991</v>
      </c>
      <c r="F154" s="45" t="str">
        <f>IF(E154&lt;=$I$17,$H$17,IF(E154&lt;=$I$18,$H$18,$H$19))</f>
        <v>C</v>
      </c>
      <c r="H154" s="57"/>
      <c r="I154" s="68"/>
      <c r="J154" s="55"/>
      <c r="K154" s="56"/>
      <c r="M154" s="57"/>
      <c r="N154" s="57"/>
    </row>
    <row r="155" spans="1:14" x14ac:dyDescent="0.35">
      <c r="A155" s="120" t="str">
        <f>'Planilha Qtd'!A44</f>
        <v>4.18</v>
      </c>
      <c r="B155" s="63" t="str">
        <f>'Planilha Qtd'!D44</f>
        <v>Limpeza final da obra</v>
      </c>
      <c r="C155" s="64">
        <f>'Planilha Qtd'!K44</f>
        <v>404.410506801</v>
      </c>
      <c r="D155" s="65">
        <f>'Planilha Qtd'!L44</f>
        <v>2.2185383833194956E-4</v>
      </c>
      <c r="E155" s="65">
        <f t="shared" si="3"/>
        <v>0.99358988121034186</v>
      </c>
      <c r="F155" s="45" t="str">
        <f>IF(E155&lt;=$I$17,$H$17,IF(E155&lt;=$I$18,$H$18,$H$19))</f>
        <v>C</v>
      </c>
      <c r="H155" s="57"/>
      <c r="I155" s="68"/>
      <c r="J155" s="55"/>
      <c r="K155" s="56"/>
      <c r="M155" s="57"/>
      <c r="N155" s="57"/>
    </row>
    <row r="156" spans="1:14" x14ac:dyDescent="0.35">
      <c r="A156" s="120" t="str">
        <f>'Planilha Qtd'!A105</f>
        <v>7.42</v>
      </c>
      <c r="B156" s="63" t="str">
        <f>'Planilha Qtd'!D105</f>
        <v>CONJUNTO MONTADO DE 01 TOMADA DE REDE DE EMBUTIR 1 PT DADOS OU TELEFONE  - ESPELHO PVC - CAIXA 4X2 EMBUTIDO (DIVISÓRIA/PAREDE), ESPELHO EM PVC PARA CAIXA 4X2, FORNECIDA COM ABERTURA PARA UM POSTOS PARA CONECTOR RJ-45 CAT. 6 - 4 PARES, COM GUARNIÇÃO DE FIXAÇÃO / VEDAÇÃO. TOMADA DE TELECOMUNICAÇÃO RJ45 (KEYSTONE JACK), POSSIBILITA A CRIMPAGEM T568A OU T568B.
FABRICANTE: WEG COMPOSÉ ANTIMICROBIANA OU SIMILAR.
1 UN. - CAIXA DE EMBUTIR EM ALVENARIA
1 UN. - SUPORTE 4''x2''
1 UN. - PLACA 4''x2''
1 UN. - TOMADAREF.: PIAL PLUS, WEG LINHA COMPOSE  OU SIMILAR</v>
      </c>
      <c r="C156" s="64">
        <f>'Planilha Qtd'!K105</f>
        <v>396.37709599999999</v>
      </c>
      <c r="D156" s="65">
        <f>'Planilha Qtd'!L105</f>
        <v>2.174468236992259E-4</v>
      </c>
      <c r="E156" s="65">
        <f t="shared" si="3"/>
        <v>0.99380732803404104</v>
      </c>
      <c r="F156" s="45" t="str">
        <f>IF(E156&lt;=$I$17,$H$17,IF(E156&lt;=$I$18,$H$18,$H$19))</f>
        <v>C</v>
      </c>
      <c r="H156" s="57"/>
      <c r="I156" s="68"/>
      <c r="J156" s="55"/>
      <c r="K156" s="56"/>
      <c r="M156" s="57"/>
      <c r="N156" s="57"/>
    </row>
    <row r="157" spans="1:14" x14ac:dyDescent="0.35">
      <c r="A157" s="120" t="str">
        <f>'Planilha Qtd'!A125</f>
        <v>9.10</v>
      </c>
      <c r="B157" s="63" t="str">
        <f>'Planilha Qtd'!D125</f>
        <v>Demolição manual de painéis divisórias, inclusive montantes metálicos</v>
      </c>
      <c r="C157" s="64">
        <f>'Planilha Qtd'!K125</f>
        <v>376.21731718401605</v>
      </c>
      <c r="D157" s="65">
        <f>'Planilha Qtd'!L125</f>
        <v>2.0638745645966511E-4</v>
      </c>
      <c r="E157" s="65">
        <f t="shared" si="3"/>
        <v>0.99401371549050066</v>
      </c>
      <c r="F157" s="45" t="str">
        <f>IF(E157&lt;=$I$17,$H$17,IF(E157&lt;=$I$18,$H$18,$H$19))</f>
        <v>C</v>
      </c>
      <c r="H157" s="57"/>
      <c r="I157" s="68"/>
      <c r="J157" s="55"/>
      <c r="K157" s="56"/>
      <c r="M157" s="57"/>
      <c r="N157" s="57"/>
    </row>
    <row r="158" spans="1:14" x14ac:dyDescent="0.35">
      <c r="A158" s="120" t="str">
        <f>'Planilha Qtd'!A76</f>
        <v>7.13</v>
      </c>
      <c r="B158" s="63" t="str">
        <f>'Planilha Qtd'!D76</f>
        <v>Tubo de PVC rígido branco, pontas lisas, soldável, linha esgoto série normal, DN= 40 mm, inclusive conexões</v>
      </c>
      <c r="C158" s="64">
        <f>'Planilha Qtd'!K76</f>
        <v>357.53269501679995</v>
      </c>
      <c r="D158" s="65">
        <f>'Planilha Qtd'!L76</f>
        <v>1.9613733912624256E-4</v>
      </c>
      <c r="E158" s="65">
        <f t="shared" si="3"/>
        <v>0.99420985282962693</v>
      </c>
      <c r="F158" s="45" t="str">
        <f>IF(E158&lt;=$I$17,$H$17,IF(E158&lt;=$I$18,$H$18,$H$19))</f>
        <v>C</v>
      </c>
      <c r="H158" s="57"/>
      <c r="I158" s="68"/>
      <c r="J158" s="55"/>
      <c r="K158" s="56"/>
      <c r="M158" s="57"/>
      <c r="N158" s="57"/>
    </row>
    <row r="159" spans="1:14" x14ac:dyDescent="0.35">
      <c r="A159" s="120" t="str">
        <f>'Planilha Qtd'!A140</f>
        <v>10.13</v>
      </c>
      <c r="B159" s="63" t="str">
        <f>'Planilha Qtd'!D140</f>
        <v>Tubo de PVC rígido branco, pontas lisas, soldável, linha esgoto série normal, DN= 40 mm, inclusive conexões</v>
      </c>
      <c r="C159" s="64">
        <f>'Planilha Qtd'!K140</f>
        <v>357.53269501679995</v>
      </c>
      <c r="D159" s="65">
        <f>'Planilha Qtd'!L140</f>
        <v>1.9613733912624256E-4</v>
      </c>
      <c r="E159" s="65">
        <f t="shared" si="3"/>
        <v>0.9944059901687532</v>
      </c>
      <c r="F159" s="45" t="str">
        <f>IF(E159&lt;=$I$17,$H$17,IF(E159&lt;=$I$18,$H$18,$H$19))</f>
        <v>C</v>
      </c>
      <c r="H159" s="57"/>
      <c r="I159" s="68"/>
      <c r="J159" s="55"/>
      <c r="K159" s="56"/>
      <c r="M159" s="57"/>
      <c r="N159" s="57"/>
    </row>
    <row r="160" spans="1:14" x14ac:dyDescent="0.35">
      <c r="A160" s="120" t="str">
        <f>'Planilha Qtd'!A171</f>
        <v>10.44</v>
      </c>
      <c r="B160" s="63" t="str">
        <f>'Planilha Qtd'!D171</f>
        <v>Tomada 2P+T de 20 A - 250 V, completa</v>
      </c>
      <c r="C160" s="64">
        <f>'Planilha Qtd'!K171</f>
        <v>352.13074759104001</v>
      </c>
      <c r="D160" s="65">
        <f>'Planilha Qtd'!L171</f>
        <v>1.9317390778428201E-4</v>
      </c>
      <c r="E160" s="65">
        <f t="shared" si="3"/>
        <v>0.99459916407653748</v>
      </c>
      <c r="F160" s="45" t="str">
        <f>IF(E160&lt;=$I$17,$H$17,IF(E160&lt;=$I$18,$H$18,$H$19))</f>
        <v>C</v>
      </c>
      <c r="H160" s="57"/>
      <c r="I160" s="68"/>
      <c r="J160" s="55"/>
      <c r="K160" s="56"/>
      <c r="M160" s="57"/>
      <c r="N160" s="57"/>
    </row>
    <row r="161" spans="1:14" x14ac:dyDescent="0.35">
      <c r="A161" s="120" t="str">
        <f>'Planilha Qtd'!A182</f>
        <v>10.55</v>
      </c>
      <c r="B161" s="63" t="str">
        <f>'Planilha Qtd'!D182</f>
        <v>CONECTOR FÊMEA GIGALAN CAT6 90/180
FABRIC.:FURUKAWA</v>
      </c>
      <c r="C161" s="64">
        <f>'Planilha Qtd'!K182</f>
        <v>340.86725716203466</v>
      </c>
      <c r="D161" s="65">
        <f>'Planilha Qtd'!L182</f>
        <v>1.8699491751902753E-4</v>
      </c>
      <c r="E161" s="65">
        <f t="shared" si="3"/>
        <v>0.99478615899405654</v>
      </c>
      <c r="F161" s="45" t="str">
        <f>IF(E161&lt;=$I$17,$H$17,IF(E161&lt;=$I$18,$H$18,$H$19))</f>
        <v>C</v>
      </c>
      <c r="H161" s="57"/>
      <c r="I161" s="68"/>
      <c r="J161" s="55"/>
      <c r="K161" s="56"/>
      <c r="M161" s="57"/>
      <c r="N161" s="57"/>
    </row>
    <row r="162" spans="1:14" x14ac:dyDescent="0.35">
      <c r="A162" s="120" t="str">
        <f>'Planilha Qtd'!A155</f>
        <v>10.28</v>
      </c>
      <c r="B162" s="63" t="str">
        <f>'Planilha Qtd'!D155</f>
        <v>PROTEÇÃO PARA BARRAMENTO DE QUADROS EM POLICARBONATO COMPACTO 4MM</v>
      </c>
      <c r="C162" s="64">
        <f>'Planilha Qtd'!K155</f>
        <v>318.66481280000005</v>
      </c>
      <c r="D162" s="65">
        <f>'Planilha Qtd'!L155</f>
        <v>1.7481497308327937E-4</v>
      </c>
      <c r="E162" s="65">
        <f t="shared" si="3"/>
        <v>0.99496097396713978</v>
      </c>
      <c r="F162" s="45" t="str">
        <f>IF(E162&lt;=$I$17,$H$17,IF(E162&lt;=$I$18,$H$18,$H$19))</f>
        <v>C</v>
      </c>
      <c r="H162" s="57"/>
      <c r="I162" s="68"/>
      <c r="J162" s="55"/>
      <c r="K162" s="56"/>
      <c r="M162" s="57"/>
      <c r="N162" s="57"/>
    </row>
    <row r="163" spans="1:14" x14ac:dyDescent="0.35">
      <c r="A163" s="120" t="str">
        <f>'Planilha Qtd'!A28</f>
        <v>4.2</v>
      </c>
      <c r="B163" s="63" t="str">
        <f>'Planilha Qtd'!D28</f>
        <v>Tubo de PVC rígido soldável marrom, DN= 25 mm, (3/4´), inclusive conexões</v>
      </c>
      <c r="C163" s="64">
        <f>'Planilha Qtd'!K28</f>
        <v>309.06487900079998</v>
      </c>
      <c r="D163" s="65">
        <f>'Planilha Qtd'!L28</f>
        <v>1.6954858626773314E-4</v>
      </c>
      <c r="E163" s="65">
        <f t="shared" si="3"/>
        <v>0.9951305225534075</v>
      </c>
      <c r="F163" s="45" t="str">
        <f>IF(E163&lt;=$I$17,$H$17,IF(E163&lt;=$I$18,$H$18,$H$19))</f>
        <v>C</v>
      </c>
      <c r="H163" s="57"/>
      <c r="I163" s="68"/>
      <c r="J163" s="55"/>
      <c r="K163" s="56"/>
      <c r="M163" s="57"/>
      <c r="N163" s="57"/>
    </row>
    <row r="164" spans="1:14" x14ac:dyDescent="0.35">
      <c r="A164" s="120" t="str">
        <f>'Planilha Qtd'!A201</f>
        <v>13.5</v>
      </c>
      <c r="B164" s="63" t="str">
        <f>'Planilha Qtd'!D201</f>
        <v>Tubo de PVC rígido soldável marrom, DN= 25 mm, (3/4´), inclusive conexões</v>
      </c>
      <c r="C164" s="64">
        <f>'Planilha Qtd'!K201</f>
        <v>309.06487900079998</v>
      </c>
      <c r="D164" s="65">
        <f>'Planilha Qtd'!L201</f>
        <v>1.6954858626773314E-4</v>
      </c>
      <c r="E164" s="65">
        <f t="shared" si="3"/>
        <v>0.99530007113967522</v>
      </c>
      <c r="F164" s="45" t="str">
        <f>IF(E164&lt;=$I$17,$H$17,IF(E164&lt;=$I$18,$H$18,$H$19))</f>
        <v>C</v>
      </c>
      <c r="H164" s="57"/>
      <c r="I164" s="68"/>
      <c r="J164" s="55"/>
      <c r="K164" s="56"/>
      <c r="M164" s="57"/>
      <c r="N164" s="57"/>
    </row>
    <row r="165" spans="1:14" x14ac:dyDescent="0.35">
      <c r="A165" s="120" t="str">
        <f>'Planilha Qtd'!A139</f>
        <v>10.12</v>
      </c>
      <c r="B165" s="63" t="str">
        <f>'Planilha Qtd'!D139</f>
        <v>Tubo de PVC rígido soldável marrom, DN= 25 mm, (3/4´), inclusive conexões</v>
      </c>
      <c r="C165" s="64">
        <f>'Planilha Qtd'!K139</f>
        <v>309.06487900079998</v>
      </c>
      <c r="D165" s="65">
        <f>'Planilha Qtd'!L139</f>
        <v>1.6954858626773314E-4</v>
      </c>
      <c r="E165" s="65">
        <f t="shared" si="3"/>
        <v>0.99546961972594294</v>
      </c>
      <c r="F165" s="45" t="str">
        <f>IF(E165&lt;=$I$17,$H$17,IF(E165&lt;=$I$18,$H$18,$H$19))</f>
        <v>C</v>
      </c>
      <c r="H165" s="57"/>
      <c r="I165" s="68"/>
      <c r="J165" s="55"/>
      <c r="K165" s="56"/>
      <c r="M165" s="57"/>
      <c r="N165" s="57"/>
    </row>
    <row r="166" spans="1:14" x14ac:dyDescent="0.35">
      <c r="A166" s="120" t="str">
        <f>'Planilha Qtd'!A188</f>
        <v>12.1</v>
      </c>
      <c r="B166" s="63" t="str">
        <f>'Planilha Qtd'!D188</f>
        <v>Demolição manual de alvenaria de elevação ou elemento vazado, incluindo revestimento</v>
      </c>
      <c r="C166" s="64">
        <f>'Planilha Qtd'!K188</f>
        <v>308.12229089599998</v>
      </c>
      <c r="D166" s="65">
        <f>'Planilha Qtd'!L188</f>
        <v>1.6903149587196156E-4</v>
      </c>
      <c r="E166" s="65">
        <f t="shared" si="3"/>
        <v>0.99563865122181494</v>
      </c>
      <c r="F166" s="45" t="str">
        <f>IF(E166&lt;=$I$17,$H$17,IF(E166&lt;=$I$18,$H$18,$H$19))</f>
        <v>C</v>
      </c>
      <c r="H166" s="57"/>
      <c r="I166" s="68"/>
      <c r="J166" s="55"/>
      <c r="K166" s="56"/>
      <c r="M166" s="57"/>
      <c r="N166" s="57"/>
    </row>
    <row r="167" spans="1:14" x14ac:dyDescent="0.35">
      <c r="A167" s="120" t="str">
        <f>'Planilha Qtd'!A225</f>
        <v>13.29</v>
      </c>
      <c r="B167" s="63" t="str">
        <f>'Planilha Qtd'!D225</f>
        <v>MINI DISJUNTOR - TIPO EUROPEU (IEC) - TRIPOLAR 80A</v>
      </c>
      <c r="C167" s="64">
        <f>'Planilha Qtd'!K225</f>
        <v>288.11771600000003</v>
      </c>
      <c r="D167" s="65">
        <f>'Planilha Qtd'!L225</f>
        <v>1.5805727129015459E-4</v>
      </c>
      <c r="E167" s="65">
        <f t="shared" si="3"/>
        <v>0.99579670849310509</v>
      </c>
      <c r="F167" s="45" t="str">
        <f>IF(E167&lt;=$I$17,$H$17,IF(E167&lt;=$I$18,$H$18,$H$19))</f>
        <v>C</v>
      </c>
      <c r="H167" s="57"/>
      <c r="I167" s="68"/>
      <c r="J167" s="55"/>
      <c r="K167" s="56"/>
      <c r="M167" s="57"/>
      <c r="N167" s="57"/>
    </row>
    <row r="168" spans="1:14" x14ac:dyDescent="0.35">
      <c r="A168" s="120" t="str">
        <f>'Planilha Qtd'!A85</f>
        <v>7.22</v>
      </c>
      <c r="B168" s="63" t="str">
        <f>'Planilha Qtd'!D85</f>
        <v>Argamassa de regularização e/ou proteção</v>
      </c>
      <c r="C168" s="64">
        <f>'Planilha Qtd'!K85</f>
        <v>275.80511991866405</v>
      </c>
      <c r="D168" s="65">
        <f>'Planilha Qtd'!L85</f>
        <v>1.5130275662117874E-4</v>
      </c>
      <c r="E168" s="65">
        <f t="shared" si="3"/>
        <v>0.99594801124972632</v>
      </c>
      <c r="F168" s="45" t="str">
        <f>IF(E168&lt;=$I$17,$H$17,IF(E168&lt;=$I$18,$H$18,$H$19))</f>
        <v>C</v>
      </c>
      <c r="H168" s="57"/>
      <c r="I168" s="68"/>
      <c r="J168" s="55"/>
      <c r="K168" s="56"/>
      <c r="M168" s="57"/>
      <c r="N168" s="57"/>
    </row>
    <row r="169" spans="1:14" x14ac:dyDescent="0.35">
      <c r="A169" s="120" t="str">
        <f>'Planilha Qtd'!A96</f>
        <v>7.33</v>
      </c>
      <c r="B169" s="63" t="str">
        <f>'Planilha Qtd'!D96</f>
        <v>TERMINAL OU CONECTOR DE PRESSÃO - PARA CABO 16MM2</v>
      </c>
      <c r="C169" s="64">
        <f>'Planilha Qtd'!K96</f>
        <v>274.03728000000001</v>
      </c>
      <c r="D169" s="65">
        <f>'Planilha Qtd'!L96</f>
        <v>1.5033294484597418E-4</v>
      </c>
      <c r="E169" s="65">
        <f t="shared" si="3"/>
        <v>0.99609834419457233</v>
      </c>
      <c r="F169" s="45" t="str">
        <f>IF(E169&lt;=$I$17,$H$17,IF(E169&lt;=$I$18,$H$18,$H$19))</f>
        <v>C</v>
      </c>
      <c r="H169" s="57"/>
      <c r="I169" s="68"/>
      <c r="J169" s="55"/>
      <c r="K169" s="56"/>
      <c r="M169" s="57"/>
      <c r="N169" s="57"/>
    </row>
    <row r="170" spans="1:14" x14ac:dyDescent="0.35">
      <c r="A170" s="120" t="str">
        <f>'Planilha Qtd'!A207</f>
        <v>13.11</v>
      </c>
      <c r="B170" s="63" t="str">
        <f>'Planilha Qtd'!D207</f>
        <v>Torneira de mesa para pia com bica móvel e arejador em latão fundido cromado</v>
      </c>
      <c r="C170" s="64">
        <f>'Planilha Qtd'!K207</f>
        <v>259.81823096127999</v>
      </c>
      <c r="D170" s="65">
        <f>'Planilha Qtd'!L207</f>
        <v>1.4253257726496441E-4</v>
      </c>
      <c r="E170" s="65">
        <f t="shared" si="3"/>
        <v>0.99624087677183726</v>
      </c>
      <c r="F170" s="45" t="str">
        <f>IF(E170&lt;=$I$17,$H$17,IF(E170&lt;=$I$18,$H$18,$H$19))</f>
        <v>C</v>
      </c>
      <c r="H170" s="57"/>
      <c r="I170" s="68"/>
      <c r="J170" s="55"/>
      <c r="K170" s="56"/>
      <c r="M170" s="57"/>
      <c r="N170" s="57"/>
    </row>
    <row r="171" spans="1:14" x14ac:dyDescent="0.35">
      <c r="A171" s="120" t="str">
        <f>'Planilha Qtd'!A145</f>
        <v>10.18</v>
      </c>
      <c r="B171" s="63" t="str">
        <f>'Planilha Qtd'!D145</f>
        <v>Torneira de mesa para pia com bica móvel e arejador em latão fundido cromado</v>
      </c>
      <c r="C171" s="64">
        <f>'Planilha Qtd'!K145</f>
        <v>259.81823096127999</v>
      </c>
      <c r="D171" s="65">
        <f>'Planilha Qtd'!L145</f>
        <v>1.4253257726496441E-4</v>
      </c>
      <c r="E171" s="65">
        <f t="shared" si="3"/>
        <v>0.99638340934910219</v>
      </c>
      <c r="F171" s="45" t="str">
        <f>IF(E171&lt;=$I$17,$H$17,IF(E171&lt;=$I$18,$H$18,$H$19))</f>
        <v>C</v>
      </c>
      <c r="H171" s="57"/>
      <c r="I171" s="68"/>
      <c r="J171" s="55"/>
      <c r="K171" s="56"/>
      <c r="M171" s="57"/>
      <c r="N171" s="57"/>
    </row>
    <row r="172" spans="1:14" x14ac:dyDescent="0.35">
      <c r="A172" s="120" t="str">
        <f>'Planilha Qtd'!A219</f>
        <v>13.23</v>
      </c>
      <c r="B172" s="63" t="str">
        <f>'Planilha Qtd'!D219</f>
        <v>PROTEÇÃO PARA BARRAMENTO DE QUADROS EM POLICARBONATO COMPACTO 4MM</v>
      </c>
      <c r="C172" s="64">
        <f>'Planilha Qtd'!K219</f>
        <v>254.93185024000002</v>
      </c>
      <c r="D172" s="65">
        <f>'Planilha Qtd'!L219</f>
        <v>1.3985197846662348E-4</v>
      </c>
      <c r="E172" s="65">
        <f t="shared" si="3"/>
        <v>0.99652326132756885</v>
      </c>
      <c r="F172" s="45" t="str">
        <f>IF(E172&lt;=$I$17,$H$17,IF(E172&lt;=$I$18,$H$18,$H$19))</f>
        <v>C</v>
      </c>
      <c r="H172" s="57"/>
      <c r="I172" s="68"/>
      <c r="J172" s="55"/>
      <c r="K172" s="56"/>
      <c r="M172" s="57"/>
      <c r="N172" s="57"/>
    </row>
    <row r="173" spans="1:14" x14ac:dyDescent="0.35">
      <c r="A173" s="120" t="str">
        <f>'Planilha Qtd'!A120</f>
        <v>9.5</v>
      </c>
      <c r="B173" s="63" t="str">
        <f>'Planilha Qtd'!D120</f>
        <v>Remoção de aparelho de iluminação ou projetor fixo em teto, piso ou parede</v>
      </c>
      <c r="C173" s="64">
        <f>'Planilha Qtd'!K120</f>
        <v>252.16090152287998</v>
      </c>
      <c r="D173" s="65">
        <f>'Planilha Qtd'!L120</f>
        <v>1.3833187550595392E-4</v>
      </c>
      <c r="E173" s="65">
        <f t="shared" si="3"/>
        <v>0.99666159320307479</v>
      </c>
      <c r="F173" s="45" t="str">
        <f>IF(E173&lt;=$I$17,$H$17,IF(E173&lt;=$I$18,$H$18,$H$19))</f>
        <v>C</v>
      </c>
      <c r="H173" s="57"/>
      <c r="I173" s="68"/>
      <c r="J173" s="55"/>
      <c r="K173" s="56"/>
      <c r="M173" s="57"/>
      <c r="N173" s="57"/>
    </row>
    <row r="174" spans="1:14" x14ac:dyDescent="0.35">
      <c r="A174" s="120" t="str">
        <f>'Planilha Qtd'!A61</f>
        <v>6.13</v>
      </c>
      <c r="B174" s="63" t="str">
        <f>'Planilha Qtd'!D61</f>
        <v>Retirada de batente com guarnição e peças lineares em madeira, chumbados</v>
      </c>
      <c r="C174" s="64">
        <f>'Planilha Qtd'!K61</f>
        <v>249.55541221680002</v>
      </c>
      <c r="D174" s="65">
        <f>'Planilha Qtd'!L61</f>
        <v>1.3690254121921858E-4</v>
      </c>
      <c r="E174" s="65">
        <f t="shared" si="3"/>
        <v>0.99679849574429402</v>
      </c>
      <c r="F174" s="45" t="str">
        <f>IF(E174&lt;=$I$17,$H$17,IF(E174&lt;=$I$18,$H$18,$H$19))</f>
        <v>C</v>
      </c>
      <c r="H174" s="57"/>
      <c r="I174" s="68"/>
      <c r="J174" s="55"/>
      <c r="K174" s="56"/>
      <c r="M174" s="57"/>
      <c r="N174" s="57"/>
    </row>
    <row r="175" spans="1:14" x14ac:dyDescent="0.35">
      <c r="A175" s="120" t="str">
        <f>'Planilha Qtd'!A116</f>
        <v>9.1</v>
      </c>
      <c r="B175" s="63" t="str">
        <f>'Planilha Qtd'!D116</f>
        <v>Demolição manual de alvenaria de elevação ou elemento vazado, incluindo revestimento</v>
      </c>
      <c r="C175" s="64">
        <f>'Planilha Qtd'!K116</f>
        <v>240.33538689888002</v>
      </c>
      <c r="D175" s="65">
        <f>'Planilha Qtd'!L116</f>
        <v>1.3184456678013004E-4</v>
      </c>
      <c r="E175" s="65">
        <f t="shared" si="3"/>
        <v>0.99693034031107419</v>
      </c>
      <c r="F175" s="45" t="str">
        <f>IF(E175&lt;=$I$17,$H$17,IF(E175&lt;=$I$18,$H$18,$H$19))</f>
        <v>C</v>
      </c>
      <c r="H175" s="57"/>
      <c r="I175" s="68"/>
      <c r="J175" s="55"/>
      <c r="K175" s="56"/>
      <c r="M175" s="57"/>
      <c r="N175" s="57"/>
    </row>
    <row r="176" spans="1:14" x14ac:dyDescent="0.35">
      <c r="A176" s="120" t="str">
        <f>'Planilha Qtd'!A59</f>
        <v>6.11</v>
      </c>
      <c r="B176" s="63" t="str">
        <f>'Planilha Qtd'!D59</f>
        <v>Retirada de registro ou válvula aparentes</v>
      </c>
      <c r="C176" s="64">
        <f>'Planilha Qtd'!K59</f>
        <v>222.43322845744001</v>
      </c>
      <c r="D176" s="65">
        <f>'Planilha Qtd'!L59</f>
        <v>1.2202369789104716E-4</v>
      </c>
      <c r="E176" s="65">
        <f t="shared" si="3"/>
        <v>0.99705236400896524</v>
      </c>
      <c r="F176" s="45" t="str">
        <f>IF(E176&lt;=$I$17,$H$17,IF(E176&lt;=$I$18,$H$18,$H$19))</f>
        <v>C</v>
      </c>
      <c r="H176" s="57"/>
      <c r="I176" s="68"/>
      <c r="J176" s="55"/>
      <c r="K176" s="56"/>
      <c r="M176" s="57"/>
      <c r="N176" s="57"/>
    </row>
    <row r="177" spans="1:14" x14ac:dyDescent="0.35">
      <c r="A177" s="120" t="str">
        <f>'Planilha Qtd'!A38</f>
        <v>4.12</v>
      </c>
      <c r="B177" s="63" t="str">
        <f>'Planilha Qtd'!D38</f>
        <v>PONTO COM INTERRUPTOR SIMPLES - 1 TECLA, EM CAIXA 4"X2"</v>
      </c>
      <c r="C177" s="64">
        <f>'Planilha Qtd'!K38</f>
        <v>208.84962400000003</v>
      </c>
      <c r="D177" s="65">
        <f>'Planilha Qtd'!L38</f>
        <v>1.1457192614776518E-4</v>
      </c>
      <c r="E177" s="65">
        <f t="shared" si="3"/>
        <v>0.99716693593511296</v>
      </c>
      <c r="F177" s="45" t="str">
        <f>IF(E177&lt;=$I$17,$H$17,IF(E177&lt;=$I$18,$H$18,$H$19))</f>
        <v>C</v>
      </c>
      <c r="H177" s="57"/>
      <c r="I177" s="68"/>
      <c r="J177" s="55"/>
      <c r="K177" s="56"/>
      <c r="M177" s="57"/>
      <c r="N177" s="57"/>
    </row>
    <row r="178" spans="1:14" x14ac:dyDescent="0.35">
      <c r="A178" s="120" t="str">
        <f>'Planilha Qtd'!A221</f>
        <v>13.25</v>
      </c>
      <c r="B178" s="63" t="str">
        <f>'Planilha Qtd'!D221</f>
        <v>PONTO COM INTERRUPTOR SIMPLES - 1 TECLA, EM CAIXA 4"X2"</v>
      </c>
      <c r="C178" s="64">
        <f>'Planilha Qtd'!K221</f>
        <v>208.84962400000003</v>
      </c>
      <c r="D178" s="65">
        <f>'Planilha Qtd'!L221</f>
        <v>1.1457192614776518E-4</v>
      </c>
      <c r="E178" s="65">
        <f t="shared" si="3"/>
        <v>0.99728150786126069</v>
      </c>
      <c r="F178" s="45" t="str">
        <f>IF(E178&lt;=$I$17,$H$17,IF(E178&lt;=$I$18,$H$18,$H$19))</f>
        <v>C</v>
      </c>
      <c r="H178" s="57"/>
      <c r="I178" s="68"/>
      <c r="J178" s="55"/>
      <c r="K178" s="56"/>
      <c r="M178" s="57"/>
      <c r="N178" s="57"/>
    </row>
    <row r="179" spans="1:14" x14ac:dyDescent="0.35">
      <c r="A179" s="120" t="str">
        <f>'Planilha Qtd'!A37</f>
        <v>4.11</v>
      </c>
      <c r="B179" s="63" t="str">
        <f>'Planilha Qtd'!D37</f>
        <v>Tomada de canaleta/perfilado universal 2P+T, com caixa e tampa</v>
      </c>
      <c r="C179" s="64">
        <f>'Planilha Qtd'!K37</f>
        <v>205.66726179552001</v>
      </c>
      <c r="D179" s="65">
        <f>'Planilha Qtd'!L37</f>
        <v>1.1282612761347084E-4</v>
      </c>
      <c r="E179" s="65">
        <f t="shared" si="3"/>
        <v>0.99739433398887412</v>
      </c>
      <c r="F179" s="45" t="str">
        <f>IF(E179&lt;=$I$17,$H$17,IF(E179&lt;=$I$18,$H$18,$H$19))</f>
        <v>C</v>
      </c>
      <c r="H179" s="57"/>
      <c r="I179" s="68"/>
      <c r="J179" s="55"/>
      <c r="K179" s="56"/>
      <c r="M179" s="57"/>
      <c r="N179" s="57"/>
    </row>
    <row r="180" spans="1:14" x14ac:dyDescent="0.35">
      <c r="A180" s="120" t="str">
        <f>'Planilha Qtd'!A43</f>
        <v>4.17</v>
      </c>
      <c r="B180" s="63" t="str">
        <f>'Planilha Qtd'!D43</f>
        <v>CONECTOR FÊMEA GIGALAN CAT6 90/180
FABRIC.:FURUKAWA</v>
      </c>
      <c r="C180" s="64">
        <f>'Planilha Qtd'!K43</f>
        <v>204.52035429722079</v>
      </c>
      <c r="D180" s="65">
        <f>'Planilha Qtd'!L43</f>
        <v>1.121969505114165E-4</v>
      </c>
      <c r="E180" s="65">
        <f t="shared" si="3"/>
        <v>0.99750653093938557</v>
      </c>
      <c r="F180" s="45" t="str">
        <f>IF(E180&lt;=$I$17,$H$17,IF(E180&lt;=$I$18,$H$18,$H$19))</f>
        <v>C</v>
      </c>
      <c r="H180" s="57"/>
      <c r="I180" s="68"/>
      <c r="J180" s="55"/>
      <c r="K180" s="56"/>
      <c r="M180" s="57"/>
      <c r="N180" s="57"/>
    </row>
    <row r="181" spans="1:14" x14ac:dyDescent="0.35">
      <c r="A181" s="120" t="str">
        <f>'Planilha Qtd'!A229</f>
        <v>13.33</v>
      </c>
      <c r="B181" s="63" t="str">
        <f>'Planilha Qtd'!D229</f>
        <v>Barra de neutro e/ou terra</v>
      </c>
      <c r="C181" s="64">
        <f>'Planilha Qtd'!K229</f>
        <v>201.36004689775999</v>
      </c>
      <c r="D181" s="65">
        <f>'Planilha Qtd'!L229</f>
        <v>1.1046325092871935E-4</v>
      </c>
      <c r="E181" s="65">
        <f t="shared" si="3"/>
        <v>0.99761699419031424</v>
      </c>
      <c r="F181" s="45" t="str">
        <f>IF(E181&lt;=$I$17,$H$17,IF(E181&lt;=$I$18,$H$18,$H$19))</f>
        <v>C</v>
      </c>
      <c r="H181" s="57"/>
      <c r="I181" s="68"/>
      <c r="J181" s="55"/>
      <c r="K181" s="56"/>
      <c r="M181" s="57"/>
      <c r="N181" s="57"/>
    </row>
    <row r="182" spans="1:14" x14ac:dyDescent="0.35">
      <c r="A182" s="120" t="str">
        <f>'Planilha Qtd'!A58</f>
        <v>6.10</v>
      </c>
      <c r="B182" s="63" t="str">
        <f>'Planilha Qtd'!D58</f>
        <v>Retirada de bancada incluindo pertences</v>
      </c>
      <c r="C182" s="64">
        <f>'Planilha Qtd'!K58</f>
        <v>197.980627025328</v>
      </c>
      <c r="D182" s="65">
        <f>'Planilha Qtd'!L58</f>
        <v>1.0860934936724674E-4</v>
      </c>
      <c r="E182" s="65">
        <f t="shared" si="3"/>
        <v>0.99772560353968154</v>
      </c>
      <c r="F182" s="45" t="str">
        <f>IF(E182&lt;=$I$17,$H$17,IF(E182&lt;=$I$18,$H$18,$H$19))</f>
        <v>C</v>
      </c>
      <c r="H182" s="57"/>
      <c r="I182" s="68"/>
      <c r="J182" s="55"/>
      <c r="K182" s="56"/>
      <c r="M182" s="57"/>
      <c r="N182" s="57"/>
    </row>
    <row r="183" spans="1:14" x14ac:dyDescent="0.35">
      <c r="A183" s="120" t="str">
        <f>'Planilha Qtd'!A52</f>
        <v>6.4</v>
      </c>
      <c r="B183" s="63" t="str">
        <f>'Planilha Qtd'!D52</f>
        <v>Demolição manual de revestimento cerâmico, incluindo a base</v>
      </c>
      <c r="C183" s="64">
        <f>'Planilha Qtd'!K52</f>
        <v>189.49520890103994</v>
      </c>
      <c r="D183" s="65">
        <f>'Planilha Qtd'!L52</f>
        <v>1.0395436996125633E-4</v>
      </c>
      <c r="E183" s="65">
        <f t="shared" si="3"/>
        <v>0.99782955790964278</v>
      </c>
      <c r="F183" s="45" t="str">
        <f>IF(E183&lt;=$I$17,$H$17,IF(E183&lt;=$I$18,$H$18,$H$19))</f>
        <v>C</v>
      </c>
      <c r="H183" s="57"/>
      <c r="I183" s="68"/>
      <c r="J183" s="55"/>
      <c r="K183" s="56"/>
      <c r="M183" s="57"/>
      <c r="N183" s="57"/>
    </row>
    <row r="184" spans="1:14" x14ac:dyDescent="0.35">
      <c r="A184" s="120" t="str">
        <f>'Planilha Qtd'!A224</f>
        <v>13.28</v>
      </c>
      <c r="B184" s="63" t="str">
        <f>'Planilha Qtd'!D224</f>
        <v>MINI DISJUNTOR - TIPO EUROPEU (IEC) -  BIPOLAR 32/50A</v>
      </c>
      <c r="C184" s="64">
        <f>'Planilha Qtd'!K224</f>
        <v>186.159728</v>
      </c>
      <c r="D184" s="65">
        <f>'Planilha Qtd'!L224</f>
        <v>1.0212457269304948E-4</v>
      </c>
      <c r="E184" s="65">
        <f t="shared" si="3"/>
        <v>0.99793168248233588</v>
      </c>
      <c r="F184" s="45" t="str">
        <f>IF(E184&lt;=$I$17,$H$17,IF(E184&lt;=$I$18,$H$18,$H$19))</f>
        <v>C</v>
      </c>
      <c r="H184" s="57"/>
      <c r="I184" s="68"/>
      <c r="J184" s="55"/>
      <c r="K184" s="56"/>
      <c r="M184" s="57"/>
      <c r="N184" s="57"/>
    </row>
    <row r="185" spans="1:14" x14ac:dyDescent="0.35">
      <c r="A185" s="120" t="str">
        <f>'Planilha Qtd'!A60</f>
        <v>6.12</v>
      </c>
      <c r="B185" s="63" t="str">
        <f>'Planilha Qtd'!D60</f>
        <v>Retirada de folha de esquadria em madeira</v>
      </c>
      <c r="C185" s="64">
        <f>'Planilha Qtd'!K60</f>
        <v>165.51543481120001</v>
      </c>
      <c r="D185" s="65">
        <f>'Planilha Qtd'!L60</f>
        <v>9.079940777630534E-5</v>
      </c>
      <c r="E185" s="65">
        <f t="shared" si="3"/>
        <v>0.99802248189011222</v>
      </c>
      <c r="F185" s="45" t="str">
        <f>IF(E185&lt;=$I$17,$H$17,IF(E185&lt;=$I$18,$H$18,$H$19))</f>
        <v>C</v>
      </c>
      <c r="H185" s="57"/>
      <c r="I185" s="68"/>
      <c r="J185" s="55"/>
      <c r="K185" s="56"/>
      <c r="M185" s="57"/>
      <c r="N185" s="57"/>
    </row>
    <row r="186" spans="1:14" x14ac:dyDescent="0.35">
      <c r="A186" s="120" t="str">
        <f>'Planilha Qtd'!A82</f>
        <v>7.19</v>
      </c>
      <c r="B186" s="63" t="str">
        <f>'Planilha Qtd'!D82</f>
        <v>Válvula de esfera monobloco em latão, passagem plena, acionamento com alavanca, DN= 1/2´</v>
      </c>
      <c r="C186" s="64">
        <f>'Planilha Qtd'!K82</f>
        <v>165.40928346664003</v>
      </c>
      <c r="D186" s="65">
        <f>'Planilha Qtd'!L82</f>
        <v>9.0741174662084306E-5</v>
      </c>
      <c r="E186" s="65">
        <f t="shared" si="3"/>
        <v>0.99811322306477435</v>
      </c>
      <c r="F186" s="45" t="str">
        <f>IF(E186&lt;=$I$17,$H$17,IF(E186&lt;=$I$18,$H$18,$H$19))</f>
        <v>C</v>
      </c>
      <c r="H186" s="57"/>
      <c r="I186" s="68"/>
      <c r="J186" s="55"/>
      <c r="K186" s="56"/>
      <c r="M186" s="57"/>
      <c r="N186" s="57"/>
    </row>
    <row r="187" spans="1:14" x14ac:dyDescent="0.35">
      <c r="A187" s="120" t="str">
        <f>'Planilha Qtd'!A216</f>
        <v>13.20</v>
      </c>
      <c r="B187" s="63" t="str">
        <f>'Planilha Qtd'!D216</f>
        <v>DISPOSITIVO DE PROTEÇÃO CONTRA SURTOS 275V - 15KA</v>
      </c>
      <c r="C187" s="64">
        <f>'Planilha Qtd'!K216</f>
        <v>162.02881600000001</v>
      </c>
      <c r="D187" s="65">
        <f>'Planilha Qtd'!L216</f>
        <v>8.8886698405364766E-5</v>
      </c>
      <c r="E187" s="65">
        <f t="shared" si="3"/>
        <v>0.99820210976317969</v>
      </c>
      <c r="F187" s="45" t="str">
        <f>IF(E187&lt;=$I$17,$H$17,IF(E187&lt;=$I$18,$H$18,$H$19))</f>
        <v>C</v>
      </c>
      <c r="H187" s="57"/>
      <c r="I187" s="68"/>
      <c r="J187" s="55"/>
      <c r="K187" s="56"/>
      <c r="M187" s="57"/>
      <c r="N187" s="57"/>
    </row>
    <row r="188" spans="1:14" x14ac:dyDescent="0.35">
      <c r="A188" s="120" t="str">
        <f>'Planilha Qtd'!A152</f>
        <v>10.25</v>
      </c>
      <c r="B188" s="63" t="str">
        <f>'Planilha Qtd'!D152</f>
        <v>DISPOSITIVO DE PROTEÇÃO CONTRA SURTOS 275V - 15KA</v>
      </c>
      <c r="C188" s="64">
        <f>'Planilha Qtd'!K152</f>
        <v>162.02881600000001</v>
      </c>
      <c r="D188" s="65">
        <f>'Planilha Qtd'!L152</f>
        <v>8.8886698405364766E-5</v>
      </c>
      <c r="E188" s="65">
        <f t="shared" si="3"/>
        <v>0.99829099646158503</v>
      </c>
      <c r="F188" s="45" t="str">
        <f>IF(E188&lt;=$I$17,$H$17,IF(E188&lt;=$I$18,$H$18,$H$19))</f>
        <v>C</v>
      </c>
      <c r="H188" s="57"/>
      <c r="I188" s="68"/>
      <c r="J188" s="55"/>
      <c r="K188" s="56"/>
      <c r="M188" s="57"/>
      <c r="N188" s="57"/>
    </row>
    <row r="189" spans="1:14" x14ac:dyDescent="0.35">
      <c r="A189" s="120" t="str">
        <f>'Planilha Qtd'!A234</f>
        <v>13.38</v>
      </c>
      <c r="B189" s="63" t="str">
        <f>'Planilha Qtd'!D234</f>
        <v>PATCH CORD F/UTP GIGALAN CAT.6  COR CZ 1,5m
FABRIC.FURUKAWA</v>
      </c>
      <c r="C189" s="64">
        <f>'Planilha Qtd'!K234</f>
        <v>161.10070399999998</v>
      </c>
      <c r="D189" s="65">
        <f>'Planilha Qtd'!L234</f>
        <v>8.8377549394299949E-5</v>
      </c>
      <c r="E189" s="65">
        <f t="shared" si="3"/>
        <v>0.99837937401097931</v>
      </c>
      <c r="F189" s="45" t="str">
        <f>IF(E189&lt;=$I$17,$H$17,IF(E189&lt;=$I$18,$H$18,$H$19))</f>
        <v>C</v>
      </c>
      <c r="H189" s="57"/>
      <c r="I189" s="68"/>
      <c r="J189" s="55"/>
      <c r="K189" s="56"/>
      <c r="M189" s="57"/>
      <c r="N189" s="57"/>
    </row>
    <row r="190" spans="1:14" x14ac:dyDescent="0.35">
      <c r="A190" s="120" t="str">
        <f>'Planilha Qtd'!A79</f>
        <v>7.16</v>
      </c>
      <c r="B190" s="63" t="str">
        <f>'Planilha Qtd'!D79</f>
        <v>Válvula americana</v>
      </c>
      <c r="C190" s="64">
        <f>'Planilha Qtd'!K79</f>
        <v>160.9880812724</v>
      </c>
      <c r="D190" s="65">
        <f>'Planilha Qtd'!L79</f>
        <v>8.8315766171605974E-5</v>
      </c>
      <c r="E190" s="65">
        <f t="shared" si="3"/>
        <v>0.99846768977715095</v>
      </c>
      <c r="F190" s="45" t="str">
        <f>IF(E190&lt;=$I$17,$H$17,IF(E190&lt;=$I$18,$H$18,$H$19))</f>
        <v>C</v>
      </c>
      <c r="H190" s="57"/>
      <c r="I190" s="68"/>
      <c r="J190" s="55"/>
      <c r="K190" s="56"/>
      <c r="M190" s="57"/>
      <c r="N190" s="57"/>
    </row>
    <row r="191" spans="1:14" x14ac:dyDescent="0.35">
      <c r="A191" s="120" t="str">
        <f>'Planilha Qtd'!A80</f>
        <v>7.17</v>
      </c>
      <c r="B191" s="63" t="str">
        <f>'Planilha Qtd'!D80</f>
        <v>Registro regulador de vazão para torneira, misturador e bidê, em latão cromado com canopla, DN= 1/2´</v>
      </c>
      <c r="C191" s="64">
        <f>'Planilha Qtd'!K80</f>
        <v>154.55369949332001</v>
      </c>
      <c r="D191" s="65">
        <f>'Planilha Qtd'!L80</f>
        <v>8.4785956062877801E-5</v>
      </c>
      <c r="E191" s="65">
        <f t="shared" si="3"/>
        <v>0.99855247573321382</v>
      </c>
      <c r="F191" s="45" t="str">
        <f>IF(E191&lt;=$I$17,$H$17,IF(E191&lt;=$I$18,$H$18,$H$19))</f>
        <v>C</v>
      </c>
      <c r="H191" s="57"/>
      <c r="I191" s="68"/>
      <c r="J191" s="55"/>
      <c r="K191" s="56"/>
      <c r="M191" s="57"/>
      <c r="N191" s="57"/>
    </row>
    <row r="192" spans="1:14" x14ac:dyDescent="0.35">
      <c r="A192" s="120" t="str">
        <f>'Planilha Qtd'!A206</f>
        <v>13.10</v>
      </c>
      <c r="B192" s="63" t="str">
        <f>'Planilha Qtd'!D206</f>
        <v>Registro regulador de vazão para torneira, misturador e bidê, em latão cromado com canopla, DN= 1/2´</v>
      </c>
      <c r="C192" s="64">
        <f>'Planilha Qtd'!K206</f>
        <v>154.55369949332001</v>
      </c>
      <c r="D192" s="65">
        <f>'Planilha Qtd'!L206</f>
        <v>8.4785956062877801E-5</v>
      </c>
      <c r="E192" s="65">
        <f t="shared" si="3"/>
        <v>0.99863726168927669</v>
      </c>
      <c r="F192" s="45" t="str">
        <f>IF(E192&lt;=$I$17,$H$17,IF(E192&lt;=$I$18,$H$18,$H$19))</f>
        <v>C</v>
      </c>
      <c r="H192" s="57"/>
      <c r="I192" s="68"/>
      <c r="J192" s="55"/>
      <c r="K192" s="56"/>
      <c r="M192" s="57"/>
      <c r="N192" s="57"/>
    </row>
    <row r="193" spans="1:14" x14ac:dyDescent="0.35">
      <c r="A193" s="120" t="str">
        <f>'Planilha Qtd'!A144</f>
        <v>10.17</v>
      </c>
      <c r="B193" s="63" t="str">
        <f>'Planilha Qtd'!D144</f>
        <v>Registro regulador de vazão para torneira, misturador e bidê, em latão cromado com canopla, DN= 1/2´</v>
      </c>
      <c r="C193" s="64">
        <f>'Planilha Qtd'!K144</f>
        <v>154.55369949332001</v>
      </c>
      <c r="D193" s="65">
        <f>'Planilha Qtd'!L144</f>
        <v>8.4785956062877801E-5</v>
      </c>
      <c r="E193" s="65">
        <f t="shared" si="3"/>
        <v>0.99872204764533956</v>
      </c>
      <c r="F193" s="45" t="str">
        <f>IF(E193&lt;=$I$17,$H$17,IF(E193&lt;=$I$18,$H$18,$H$19))</f>
        <v>C</v>
      </c>
      <c r="H193" s="57"/>
      <c r="I193" s="68"/>
      <c r="J193" s="55"/>
      <c r="K193" s="56"/>
      <c r="M193" s="57"/>
      <c r="N193" s="57"/>
    </row>
    <row r="194" spans="1:14" x14ac:dyDescent="0.35">
      <c r="A194" s="120" t="str">
        <f>'Planilha Qtd'!A56</f>
        <v>6.8</v>
      </c>
      <c r="B194" s="63" t="str">
        <f>'Planilha Qtd'!D56</f>
        <v>Retirada de esquadria metálica em geral</v>
      </c>
      <c r="C194" s="64">
        <f>'Planilha Qtd'!K56</f>
        <v>154.308429887388</v>
      </c>
      <c r="D194" s="65">
        <f>'Planilha Qtd'!L56</f>
        <v>8.465140465388348E-5</v>
      </c>
      <c r="E194" s="65">
        <f t="shared" si="3"/>
        <v>0.99880669904999342</v>
      </c>
      <c r="F194" s="45" t="str">
        <f>IF(E194&lt;=$I$17,$H$17,IF(E194&lt;=$I$18,$H$18,$H$19))</f>
        <v>C</v>
      </c>
      <c r="H194" s="57"/>
      <c r="I194" s="68"/>
      <c r="J194" s="55"/>
      <c r="K194" s="56"/>
      <c r="M194" s="57"/>
      <c r="N194" s="57"/>
    </row>
    <row r="195" spans="1:14" x14ac:dyDescent="0.35">
      <c r="A195" s="120" t="str">
        <f>'Planilha Qtd'!A25</f>
        <v>3.3</v>
      </c>
      <c r="B195" s="63" t="str">
        <f>'Planilha Qtd'!D25</f>
        <v>Remoção de aparelho de iluminação ou projetor fixo em teto, piso ou parede</v>
      </c>
      <c r="C195" s="64">
        <f>'Planilha Qtd'!K25</f>
        <v>144.09194372735999</v>
      </c>
      <c r="D195" s="65">
        <f>'Planilha Qtd'!L25</f>
        <v>7.9046786003402245E-5</v>
      </c>
      <c r="E195" s="65">
        <f t="shared" si="3"/>
        <v>0.99888574583599687</v>
      </c>
      <c r="F195" s="45" t="str">
        <f>IF(E195&lt;=$I$17,$H$17,IF(E195&lt;=$I$18,$H$18,$H$19))</f>
        <v>C</v>
      </c>
      <c r="H195" s="57"/>
      <c r="I195" s="68"/>
      <c r="J195" s="55"/>
      <c r="K195" s="56"/>
      <c r="M195" s="57"/>
      <c r="N195" s="57"/>
    </row>
    <row r="196" spans="1:14" x14ac:dyDescent="0.35">
      <c r="A196" s="120" t="str">
        <f>'Planilha Qtd'!A122</f>
        <v>9.7</v>
      </c>
      <c r="B196" s="63" t="str">
        <f>'Planilha Qtd'!D122</f>
        <v>Retirada de folha de esquadria metálica</v>
      </c>
      <c r="C196" s="64">
        <f>'Planilha Qtd'!K122</f>
        <v>143.813198355</v>
      </c>
      <c r="D196" s="65">
        <f>'Planilha Qtd'!L122</f>
        <v>7.8893870266211069E-5</v>
      </c>
      <c r="E196" s="65">
        <f t="shared" si="3"/>
        <v>0.99896463970626304</v>
      </c>
      <c r="F196" s="45" t="str">
        <f>IF(E196&lt;=$I$17,$H$17,IF(E196&lt;=$I$18,$H$18,$H$19))</f>
        <v>C</v>
      </c>
      <c r="H196" s="57"/>
      <c r="I196" s="68"/>
      <c r="J196" s="55"/>
      <c r="K196" s="56"/>
      <c r="M196" s="57"/>
      <c r="N196" s="57"/>
    </row>
    <row r="197" spans="1:14" x14ac:dyDescent="0.35">
      <c r="A197" s="120" t="str">
        <f>'Planilha Qtd'!A108</f>
        <v>7.45</v>
      </c>
      <c r="B197" s="63" t="str">
        <f>'Planilha Qtd'!D108</f>
        <v>CONECTOR FÊMEA GIGALAN CAT6 90/180
FABRIC.:FURUKAWA</v>
      </c>
      <c r="C197" s="64">
        <f>'Planilha Qtd'!K108</f>
        <v>136.34690286481384</v>
      </c>
      <c r="D197" s="65">
        <f>'Planilha Qtd'!L108</f>
        <v>7.4797967007610998E-5</v>
      </c>
      <c r="E197" s="65">
        <f t="shared" si="3"/>
        <v>0.99903943767327064</v>
      </c>
      <c r="F197" s="45" t="str">
        <f>IF(E197&lt;=$I$17,$H$17,IF(E197&lt;=$I$18,$H$18,$H$19))</f>
        <v>C</v>
      </c>
      <c r="H197" s="57"/>
      <c r="I197" s="68"/>
      <c r="J197" s="55"/>
      <c r="K197" s="56"/>
      <c r="M197" s="57"/>
      <c r="N197" s="57"/>
    </row>
    <row r="198" spans="1:14" x14ac:dyDescent="0.35">
      <c r="A198" s="120" t="str">
        <f>'Planilha Qtd'!A54</f>
        <v>6.6</v>
      </c>
      <c r="B198" s="63" t="str">
        <f>'Planilha Qtd'!D54</f>
        <v>Demolição manual de revestimento cerâmico, incluindo a base</v>
      </c>
      <c r="C198" s="64">
        <f>'Planilha Qtd'!K54</f>
        <v>124.78952781288</v>
      </c>
      <c r="D198" s="65">
        <f>'Planilha Qtd'!L54</f>
        <v>6.8457755828144428E-5</v>
      </c>
      <c r="E198" s="65">
        <f t="shared" si="3"/>
        <v>0.99910789542909884</v>
      </c>
      <c r="F198" s="45" t="str">
        <f>IF(E198&lt;=$I$17,$H$17,IF(E198&lt;=$I$18,$H$18,$H$19))</f>
        <v>C</v>
      </c>
      <c r="H198" s="57"/>
      <c r="I198" s="68"/>
      <c r="J198" s="55"/>
      <c r="K198" s="56"/>
      <c r="M198" s="57"/>
      <c r="N198" s="57"/>
    </row>
    <row r="199" spans="1:14" x14ac:dyDescent="0.35">
      <c r="A199" s="120" t="str">
        <f>'Planilha Qtd'!A124</f>
        <v>9.9</v>
      </c>
      <c r="B199" s="63" t="str">
        <f>'Planilha Qtd'!D124</f>
        <v>Retirada de batente com guarnição e peças lineares em madeira, chumbados</v>
      </c>
      <c r="C199" s="64">
        <f>'Planilha Qtd'!K124</f>
        <v>124.77770610840001</v>
      </c>
      <c r="D199" s="65">
        <f>'Planilha Qtd'!L124</f>
        <v>6.8451270609609291E-5</v>
      </c>
      <c r="E199" s="65">
        <f t="shared" si="3"/>
        <v>0.99917634669970845</v>
      </c>
      <c r="F199" s="45" t="str">
        <f>IF(E199&lt;=$I$17,$H$17,IF(E199&lt;=$I$18,$H$18,$H$19))</f>
        <v>C</v>
      </c>
      <c r="H199" s="57"/>
      <c r="I199" s="68"/>
      <c r="J199" s="55"/>
      <c r="K199" s="56"/>
      <c r="M199" s="57"/>
      <c r="N199" s="57"/>
    </row>
    <row r="200" spans="1:14" x14ac:dyDescent="0.35">
      <c r="A200" s="120" t="str">
        <f>'Planilha Qtd'!A49</f>
        <v>6.1</v>
      </c>
      <c r="B200" s="63" t="str">
        <f>'Planilha Qtd'!D49</f>
        <v>Demolição manual de alvenaria de elevação ou elemento vazado, incluindo revestimento</v>
      </c>
      <c r="C200" s="64">
        <f>'Planilha Qtd'!K49</f>
        <v>123.2489163584</v>
      </c>
      <c r="D200" s="65">
        <f>'Planilha Qtd'!L49</f>
        <v>6.7612598348784625E-5</v>
      </c>
      <c r="E200" s="65">
        <f t="shared" si="3"/>
        <v>0.9992439592980572</v>
      </c>
      <c r="F200" s="45" t="str">
        <f>IF(E200&lt;=$I$17,$H$17,IF(E200&lt;=$I$18,$H$18,$H$19))</f>
        <v>C</v>
      </c>
      <c r="H200" s="57"/>
      <c r="I200" s="68"/>
      <c r="J200" s="55"/>
      <c r="K200" s="56"/>
      <c r="M200" s="57"/>
      <c r="N200" s="57"/>
    </row>
    <row r="201" spans="1:14" x14ac:dyDescent="0.35">
      <c r="A201" s="120" t="str">
        <f>'Planilha Qtd'!A170</f>
        <v>10.43</v>
      </c>
      <c r="B201" s="63" t="str">
        <f>'Planilha Qtd'!D170</f>
        <v>CAIXA E PVC 10X10X5CM, INCLUSIVE ESPELHO</v>
      </c>
      <c r="C201" s="64">
        <f>'Planilha Qtd'!K170</f>
        <v>120.117232</v>
      </c>
      <c r="D201" s="65">
        <f>'Planilha Qtd'!L170</f>
        <v>6.589460095833342E-5</v>
      </c>
      <c r="E201" s="65">
        <f t="shared" si="3"/>
        <v>0.9993098538990155</v>
      </c>
      <c r="F201" s="45" t="str">
        <f>IF(E201&lt;=$I$17,$H$17,IF(E201&lt;=$I$18,$H$18,$H$19))</f>
        <v>C</v>
      </c>
      <c r="H201" s="57"/>
      <c r="I201" s="68"/>
      <c r="J201" s="55"/>
      <c r="K201" s="56"/>
      <c r="M201" s="57"/>
      <c r="N201" s="57"/>
    </row>
    <row r="202" spans="1:14" x14ac:dyDescent="0.35">
      <c r="A202" s="120" t="str">
        <f>'Planilha Qtd'!A181</f>
        <v>10.54</v>
      </c>
      <c r="B202" s="63" t="str">
        <f>'Planilha Qtd'!D181</f>
        <v>PATCH CORD F/UTP GIGALAN CAT.6  COR CZ 1,5m
FABRIC.FURUKAWA</v>
      </c>
      <c r="C202" s="64">
        <f>'Planilha Qtd'!K181</f>
        <v>100.68794</v>
      </c>
      <c r="D202" s="65">
        <f>'Planilha Qtd'!L181</f>
        <v>5.5235968371437476E-5</v>
      </c>
      <c r="E202" s="65">
        <f t="shared" si="3"/>
        <v>0.99936508986738692</v>
      </c>
      <c r="F202" s="45" t="str">
        <f>IF(E202&lt;=$I$17,$H$17,IF(E202&lt;=$I$18,$H$18,$H$19))</f>
        <v>C</v>
      </c>
      <c r="H202" s="57"/>
      <c r="I202" s="68"/>
      <c r="J202" s="55"/>
      <c r="K202" s="56"/>
      <c r="M202" s="57"/>
      <c r="N202" s="57"/>
    </row>
    <row r="203" spans="1:14" x14ac:dyDescent="0.35">
      <c r="A203" s="120" t="str">
        <f>'Planilha Qtd'!A167</f>
        <v>10.40</v>
      </c>
      <c r="B203" s="63" t="str">
        <f>'Planilha Qtd'!D167</f>
        <v>Barra de neutro e/ou terra</v>
      </c>
      <c r="C203" s="64">
        <f>'Planilha Qtd'!K167</f>
        <v>100.68002344887999</v>
      </c>
      <c r="D203" s="65">
        <f>'Planilha Qtd'!L167</f>
        <v>5.5231625464359674E-5</v>
      </c>
      <c r="E203" s="65">
        <f t="shared" si="3"/>
        <v>0.99942032149285132</v>
      </c>
      <c r="F203" s="45" t="str">
        <f>IF(E203&lt;=$I$17,$H$17,IF(E203&lt;=$I$18,$H$18,$H$19))</f>
        <v>C</v>
      </c>
      <c r="H203" s="57"/>
      <c r="I203" s="68"/>
      <c r="J203" s="55"/>
      <c r="K203" s="56"/>
      <c r="M203" s="57"/>
      <c r="N203" s="57"/>
    </row>
    <row r="204" spans="1:14" x14ac:dyDescent="0.35">
      <c r="A204" s="120" t="str">
        <f>'Planilha Qtd'!A77</f>
        <v>7.14</v>
      </c>
      <c r="B204" s="63" t="str">
        <f>'Planilha Qtd'!D77</f>
        <v>Sifão plástico sanfonado universal de 1´</v>
      </c>
      <c r="C204" s="64">
        <f>'Planilha Qtd'!K77</f>
        <v>95.300062263680005</v>
      </c>
      <c r="D204" s="65">
        <f>'Planilha Qtd'!L77</f>
        <v>5.2280255460511469E-5</v>
      </c>
      <c r="E204" s="65">
        <f t="shared" si="3"/>
        <v>0.99947260174831187</v>
      </c>
      <c r="F204" s="45" t="str">
        <f>IF(E204&lt;=$I$17,$H$17,IF(E204&lt;=$I$18,$H$18,$H$19))</f>
        <v>C</v>
      </c>
      <c r="H204" s="57"/>
      <c r="I204" s="68"/>
      <c r="J204" s="55"/>
      <c r="K204" s="56"/>
      <c r="M204" s="57"/>
      <c r="N204" s="57"/>
    </row>
    <row r="205" spans="1:14" x14ac:dyDescent="0.35">
      <c r="A205" s="120" t="str">
        <f>'Planilha Qtd'!A78</f>
        <v>7.15</v>
      </c>
      <c r="B205" s="63" t="str">
        <f>'Planilha Qtd'!D78</f>
        <v>Engate flexível metálico DN= 1/2´</v>
      </c>
      <c r="C205" s="64">
        <f>'Planilha Qtd'!K78</f>
        <v>86.798171177200004</v>
      </c>
      <c r="D205" s="65">
        <f>'Planilha Qtd'!L78</f>
        <v>4.7616239222318339E-5</v>
      </c>
      <c r="E205" s="65">
        <f t="shared" si="3"/>
        <v>0.99952021798753421</v>
      </c>
      <c r="F205" s="45" t="str">
        <f>IF(E205&lt;=$I$17,$H$17,IF(E205&lt;=$I$18,$H$18,$H$19))</f>
        <v>C</v>
      </c>
      <c r="H205" s="57"/>
      <c r="I205" s="68"/>
      <c r="J205" s="55"/>
      <c r="K205" s="56"/>
      <c r="M205" s="57"/>
      <c r="N205" s="57"/>
    </row>
    <row r="206" spans="1:14" x14ac:dyDescent="0.35">
      <c r="A206" s="120" t="str">
        <f>'Planilha Qtd'!A23</f>
        <v>3.1</v>
      </c>
      <c r="B206" s="63" t="str">
        <f>'Planilha Qtd'!D23</f>
        <v>DEMOLIÇÃO DE FORRO DE GESSO</v>
      </c>
      <c r="C206" s="64">
        <f>'Planilha Qtd'!K23</f>
        <v>85.361880000000014</v>
      </c>
      <c r="D206" s="65">
        <f>'Planilha Qtd'!L23</f>
        <v>4.6828310359775382E-5</v>
      </c>
      <c r="E206" s="65">
        <f t="shared" si="3"/>
        <v>0.99956704629789395</v>
      </c>
      <c r="F206" s="45" t="str">
        <f>IF(E206&lt;=$I$17,$H$17,IF(E206&lt;=$I$18,$H$18,$H$19))</f>
        <v>C</v>
      </c>
      <c r="H206" s="57"/>
      <c r="I206" s="68"/>
      <c r="J206" s="55"/>
      <c r="K206" s="56"/>
      <c r="M206" s="57"/>
      <c r="N206" s="57"/>
    </row>
    <row r="207" spans="1:14" x14ac:dyDescent="0.35">
      <c r="A207" s="120" t="str">
        <f>'Planilha Qtd'!A205</f>
        <v>13.9</v>
      </c>
      <c r="B207" s="63" t="str">
        <f>'Planilha Qtd'!D205</f>
        <v>Válvula americana</v>
      </c>
      <c r="C207" s="64">
        <f>'Planilha Qtd'!K205</f>
        <v>80.494040636199998</v>
      </c>
      <c r="D207" s="65">
        <f>'Planilha Qtd'!L205</f>
        <v>4.4157883085802987E-5</v>
      </c>
      <c r="E207" s="65">
        <f t="shared" si="3"/>
        <v>0.99961120418097971</v>
      </c>
      <c r="F207" s="45" t="str">
        <f>IF(E207&lt;=$I$17,$H$17,IF(E207&lt;=$I$18,$H$18,$H$19))</f>
        <v>C</v>
      </c>
      <c r="H207" s="57"/>
      <c r="I207" s="68"/>
      <c r="J207" s="55"/>
      <c r="K207" s="56"/>
      <c r="M207" s="57"/>
      <c r="N207" s="57"/>
    </row>
    <row r="208" spans="1:14" x14ac:dyDescent="0.35">
      <c r="A208" s="120" t="str">
        <f>'Planilha Qtd'!A143</f>
        <v>10.16</v>
      </c>
      <c r="B208" s="63" t="str">
        <f>'Planilha Qtd'!D143</f>
        <v>Válvula americana</v>
      </c>
      <c r="C208" s="64">
        <f>'Planilha Qtd'!K143</f>
        <v>80.494040636199998</v>
      </c>
      <c r="D208" s="65">
        <f>'Planilha Qtd'!L143</f>
        <v>4.4157883085802987E-5</v>
      </c>
      <c r="E208" s="65">
        <f t="shared" si="3"/>
        <v>0.99965536206406547</v>
      </c>
      <c r="F208" s="45" t="str">
        <f>IF(E208&lt;=$I$17,$H$17,IF(E208&lt;=$I$18,$H$18,$H$19))</f>
        <v>C</v>
      </c>
      <c r="H208" s="57"/>
      <c r="I208" s="68"/>
      <c r="J208" s="55"/>
      <c r="K208" s="56"/>
      <c r="M208" s="57"/>
      <c r="N208" s="57"/>
    </row>
    <row r="209" spans="1:14" x14ac:dyDescent="0.35">
      <c r="A209" s="120" t="str">
        <f>'Planilha Qtd'!A218</f>
        <v>13.22</v>
      </c>
      <c r="B209" s="63" t="str">
        <f>'Planilha Qtd'!D218</f>
        <v>BARRAMENTO DE COBRE PARA 60A - 9,52X2,38MM</v>
      </c>
      <c r="C209" s="64">
        <f>'Planilha Qtd'!K218</f>
        <v>79.109335999999999</v>
      </c>
      <c r="D209" s="65">
        <f>'Planilha Qtd'!L218</f>
        <v>4.3398253864180952E-5</v>
      </c>
      <c r="E209" s="65">
        <f t="shared" si="3"/>
        <v>0.9996987603179297</v>
      </c>
      <c r="F209" s="45" t="str">
        <f>IF(E209&lt;=$I$17,$H$17,IF(E209&lt;=$I$18,$H$18,$H$19))</f>
        <v>C</v>
      </c>
      <c r="H209" s="57"/>
      <c r="I209" s="68"/>
      <c r="J209" s="55"/>
      <c r="K209" s="56"/>
      <c r="M209" s="57"/>
      <c r="N209" s="57"/>
    </row>
    <row r="210" spans="1:14" x14ac:dyDescent="0.35">
      <c r="A210" s="120" t="str">
        <f>'Planilha Qtd'!A42</f>
        <v>4.16</v>
      </c>
      <c r="B210" s="63" t="str">
        <f>'Planilha Qtd'!D42</f>
        <v>PATCH CORD F/UTP GIGALAN CAT.6  COR CZ 1,5m
FABRIC.FURUKAWA</v>
      </c>
      <c r="C210" s="64">
        <f>'Planilha Qtd'!K42</f>
        <v>60.412764000000003</v>
      </c>
      <c r="D210" s="65">
        <f>'Planilha Qtd'!L42</f>
        <v>3.3141581022862486E-5</v>
      </c>
      <c r="E210" s="65">
        <f t="shared" si="3"/>
        <v>0.99973190189895256</v>
      </c>
      <c r="F210" s="45" t="str">
        <f>IF(E210&lt;=$I$17,$H$17,IF(E210&lt;=$I$18,$H$18,$H$19))</f>
        <v>C</v>
      </c>
      <c r="H210" s="57"/>
      <c r="I210" s="68"/>
      <c r="J210" s="55"/>
      <c r="K210" s="56"/>
      <c r="M210" s="57"/>
      <c r="N210" s="57"/>
    </row>
    <row r="211" spans="1:14" x14ac:dyDescent="0.35">
      <c r="A211" s="120" t="str">
        <f>'Planilha Qtd'!A24</f>
        <v>3.2</v>
      </c>
      <c r="B211" s="63" t="str">
        <f>'Planilha Qtd'!D24</f>
        <v>Retirada de registro ou válvula aparentes</v>
      </c>
      <c r="C211" s="64">
        <f>'Planilha Qtd'!K24</f>
        <v>55.608307114360002</v>
      </c>
      <c r="D211" s="65">
        <f>'Planilha Qtd'!L24</f>
        <v>3.0505924472761791E-5</v>
      </c>
      <c r="E211" s="65">
        <f t="shared" ref="E211:E221" si="4">D211+E210</f>
        <v>0.99976240782342529</v>
      </c>
      <c r="F211" s="45" t="str">
        <f>IF(E211&lt;=$I$17,$H$17,IF(E211&lt;=$I$18,$H$18,$H$19))</f>
        <v>C</v>
      </c>
      <c r="H211" s="57"/>
      <c r="I211" s="68"/>
      <c r="J211" s="55"/>
      <c r="K211" s="56"/>
      <c r="M211" s="57"/>
      <c r="N211" s="57"/>
    </row>
    <row r="212" spans="1:14" x14ac:dyDescent="0.35">
      <c r="A212" s="120" t="str">
        <f>'Planilha Qtd'!A194</f>
        <v>12.7</v>
      </c>
      <c r="B212" s="63" t="str">
        <f>'Planilha Qtd'!D194</f>
        <v>Retirada de registro ou válvula aparentes</v>
      </c>
      <c r="C212" s="64">
        <f>'Planilha Qtd'!K194</f>
        <v>55.608307114360002</v>
      </c>
      <c r="D212" s="65">
        <f>'Planilha Qtd'!L194</f>
        <v>3.0505924472761791E-5</v>
      </c>
      <c r="E212" s="65">
        <f t="shared" si="4"/>
        <v>0.99979291374789803</v>
      </c>
      <c r="F212" s="45" t="str">
        <f>IF(E212&lt;=$I$17,$H$17,IF(E212&lt;=$I$18,$H$18,$H$19))</f>
        <v>C</v>
      </c>
      <c r="H212" s="57"/>
      <c r="I212" s="68"/>
      <c r="J212" s="55"/>
      <c r="K212" s="56"/>
      <c r="M212" s="57"/>
      <c r="N212" s="57"/>
    </row>
    <row r="213" spans="1:14" x14ac:dyDescent="0.35">
      <c r="A213" s="120" t="str">
        <f>'Planilha Qtd'!A210</f>
        <v>13.14</v>
      </c>
      <c r="B213" s="63" t="str">
        <f>'Planilha Qtd'!D210</f>
        <v>Argamassa de regularização e/ou proteção</v>
      </c>
      <c r="C213" s="64">
        <f>'Planilha Qtd'!K210</f>
        <v>51.075022207160004</v>
      </c>
      <c r="D213" s="65">
        <f>'Planilha Qtd'!L210</f>
        <v>2.8019029003921986E-5</v>
      </c>
      <c r="E213" s="65">
        <f t="shared" si="4"/>
        <v>0.99982093277690198</v>
      </c>
      <c r="F213" s="45" t="str">
        <f>IF(E213&lt;=$I$17,$H$17,IF(E213&lt;=$I$18,$H$18,$H$19))</f>
        <v>C</v>
      </c>
      <c r="H213" s="57"/>
      <c r="I213" s="68"/>
      <c r="J213" s="55"/>
      <c r="K213" s="56"/>
      <c r="M213" s="57"/>
      <c r="N213" s="57"/>
    </row>
    <row r="214" spans="1:14" x14ac:dyDescent="0.35">
      <c r="A214" s="120" t="str">
        <f>'Planilha Qtd'!A203</f>
        <v>13.7</v>
      </c>
      <c r="B214" s="63" t="str">
        <f>'Planilha Qtd'!D203</f>
        <v>Sifão plástico sanfonado universal de 1´</v>
      </c>
      <c r="C214" s="64">
        <f>'Planilha Qtd'!K203</f>
        <v>47.650031131840002</v>
      </c>
      <c r="D214" s="65">
        <f>'Planilha Qtd'!L203</f>
        <v>2.6140127730255735E-5</v>
      </c>
      <c r="E214" s="65">
        <f t="shared" si="4"/>
        <v>0.99984707290463226</v>
      </c>
      <c r="F214" s="45" t="str">
        <f>IF(E214&lt;=$I$17,$H$17,IF(E214&lt;=$I$18,$H$18,$H$19))</f>
        <v>C</v>
      </c>
      <c r="H214" s="57"/>
      <c r="I214" s="68"/>
      <c r="J214" s="55"/>
      <c r="K214" s="56"/>
      <c r="M214" s="57"/>
      <c r="N214" s="57"/>
    </row>
    <row r="215" spans="1:14" x14ac:dyDescent="0.35">
      <c r="A215" s="120" t="str">
        <f>'Planilha Qtd'!A141</f>
        <v>10.14</v>
      </c>
      <c r="B215" s="63" t="str">
        <f>'Planilha Qtd'!D141</f>
        <v>Sifão plástico sanfonado universal de 1´</v>
      </c>
      <c r="C215" s="64">
        <f>'Planilha Qtd'!K141</f>
        <v>47.650031131840002</v>
      </c>
      <c r="D215" s="65">
        <f>'Planilha Qtd'!L141</f>
        <v>2.6140127730255735E-5</v>
      </c>
      <c r="E215" s="65">
        <f t="shared" si="4"/>
        <v>0.99987321303236254</v>
      </c>
      <c r="F215" s="45" t="str">
        <f>IF(E215&lt;=$I$17,$H$17,IF(E215&lt;=$I$18,$H$18,$H$19))</f>
        <v>C</v>
      </c>
      <c r="H215" s="57"/>
      <c r="I215" s="68"/>
      <c r="J215" s="55"/>
      <c r="K215" s="56"/>
      <c r="M215" s="57"/>
      <c r="N215" s="57"/>
    </row>
    <row r="216" spans="1:14" x14ac:dyDescent="0.35">
      <c r="A216" s="120" t="str">
        <f>'Planilha Qtd'!A204</f>
        <v>13.8</v>
      </c>
      <c r="B216" s="63" t="str">
        <f>'Planilha Qtd'!D204</f>
        <v>Engate flexível metálico DN= 1/2´</v>
      </c>
      <c r="C216" s="64">
        <f>'Planilha Qtd'!K204</f>
        <v>43.399085588600002</v>
      </c>
      <c r="D216" s="65">
        <f>'Planilha Qtd'!L204</f>
        <v>2.3808119611159169E-5</v>
      </c>
      <c r="E216" s="65">
        <f t="shared" si="4"/>
        <v>0.99989702115197365</v>
      </c>
      <c r="F216" s="45" t="str">
        <f>IF(E216&lt;=$I$17,$H$17,IF(E216&lt;=$I$18,$H$18,$H$19))</f>
        <v>C</v>
      </c>
      <c r="H216" s="57"/>
      <c r="I216" s="68"/>
      <c r="J216" s="55"/>
      <c r="K216" s="56"/>
      <c r="M216" s="57"/>
      <c r="N216" s="57"/>
    </row>
    <row r="217" spans="1:14" x14ac:dyDescent="0.35">
      <c r="A217" s="120" t="str">
        <f>'Planilha Qtd'!A142</f>
        <v>10.15</v>
      </c>
      <c r="B217" s="63" t="str">
        <f>'Planilha Qtd'!D142</f>
        <v>Engate flexível metálico DN= 1/2´</v>
      </c>
      <c r="C217" s="64">
        <f>'Planilha Qtd'!K142</f>
        <v>43.399085588600002</v>
      </c>
      <c r="D217" s="65">
        <f>'Planilha Qtd'!L142</f>
        <v>2.3808119611159169E-5</v>
      </c>
      <c r="E217" s="65">
        <f t="shared" si="4"/>
        <v>0.99992082927158477</v>
      </c>
      <c r="F217" s="45" t="str">
        <f>IF(E217&lt;=$I$17,$H$17,IF(E217&lt;=$I$18,$H$18,$H$19))</f>
        <v>C</v>
      </c>
      <c r="H217" s="57"/>
      <c r="I217" s="68"/>
      <c r="J217" s="55"/>
      <c r="K217" s="56"/>
      <c r="M217" s="57"/>
      <c r="N217" s="57"/>
    </row>
    <row r="218" spans="1:14" x14ac:dyDescent="0.35">
      <c r="A218" s="120" t="str">
        <f>'Planilha Qtd'!A123</f>
        <v>9.8</v>
      </c>
      <c r="B218" s="63" t="str">
        <f>'Planilha Qtd'!D123</f>
        <v>Retirada de folha de esquadria em madeira</v>
      </c>
      <c r="C218" s="64">
        <f>'Planilha Qtd'!K123</f>
        <v>41.378858702800002</v>
      </c>
      <c r="D218" s="65">
        <f>'Planilha Qtd'!L123</f>
        <v>2.2699851944076335E-5</v>
      </c>
      <c r="E218" s="65">
        <f t="shared" si="4"/>
        <v>0.9999435291235288</v>
      </c>
      <c r="F218" s="45" t="str">
        <f>IF(E218&lt;=$I$17,$H$17,IF(E218&lt;=$I$18,$H$18,$H$19))</f>
        <v>C</v>
      </c>
      <c r="H218" s="57"/>
      <c r="I218" s="68"/>
      <c r="J218" s="55"/>
      <c r="K218" s="56"/>
      <c r="M218" s="57"/>
      <c r="N218" s="57"/>
    </row>
    <row r="219" spans="1:14" x14ac:dyDescent="0.35">
      <c r="A219" s="120" t="str">
        <f>'Planilha Qtd'!A107</f>
        <v>7.44</v>
      </c>
      <c r="B219" s="63" t="str">
        <f>'Planilha Qtd'!D107</f>
        <v>PATCH CORD F/UTP GIGALAN CAT.6  COR CZ 1,5m
FABRIC.FURUKAWA</v>
      </c>
      <c r="C219" s="64">
        <f>'Planilha Qtd'!K107</f>
        <v>40.275175999999995</v>
      </c>
      <c r="D219" s="65">
        <f>'Planilha Qtd'!L107</f>
        <v>2.2094387348574987E-5</v>
      </c>
      <c r="E219" s="65">
        <f t="shared" si="4"/>
        <v>0.99996562351087737</v>
      </c>
      <c r="F219" s="45" t="str">
        <f>IF(E219&lt;=$I$17,$H$17,IF(E219&lt;=$I$18,$H$18,$H$19))</f>
        <v>C</v>
      </c>
      <c r="H219" s="57"/>
      <c r="I219" s="68"/>
      <c r="J219" s="55"/>
      <c r="K219" s="56"/>
      <c r="M219" s="57"/>
      <c r="N219" s="57"/>
    </row>
    <row r="220" spans="1:14" x14ac:dyDescent="0.35">
      <c r="A220" s="120" t="str">
        <f>'Planilha Qtd'!A154</f>
        <v>10.27</v>
      </c>
      <c r="B220" s="63" t="str">
        <f>'Planilha Qtd'!D154</f>
        <v>BARRAMENTO DE COBRE PARA 60A - 9,52X2,38MM</v>
      </c>
      <c r="C220" s="64">
        <f>'Planilha Qtd'!K154</f>
        <v>39.554667999999999</v>
      </c>
      <c r="D220" s="65">
        <f>'Planilha Qtd'!L154</f>
        <v>2.1699126932090476E-5</v>
      </c>
      <c r="E220" s="65">
        <f t="shared" si="4"/>
        <v>0.99998732263780943</v>
      </c>
      <c r="F220" s="45" t="str">
        <f>IF(E220&lt;=$I$17,$H$17,IF(E220&lt;=$I$18,$H$18,$H$19))</f>
        <v>C</v>
      </c>
      <c r="H220" s="57"/>
      <c r="I220" s="68"/>
      <c r="J220" s="55"/>
      <c r="K220" s="56"/>
      <c r="M220" s="57"/>
      <c r="N220" s="57"/>
    </row>
    <row r="221" spans="1:14" x14ac:dyDescent="0.35">
      <c r="A221" s="120" t="str">
        <f>'Planilha Qtd'!A190</f>
        <v>12.3</v>
      </c>
      <c r="B221" s="63" t="str">
        <f>'Planilha Qtd'!D190</f>
        <v>Demolição manual de revestimento cerâmico, incluindo a base</v>
      </c>
      <c r="C221" s="64">
        <f>'Planilha Qtd'!K190</f>
        <v>23.109171817199996</v>
      </c>
      <c r="D221" s="65">
        <f>'Planilha Qtd'!L190</f>
        <v>1.2677362190397116E-5</v>
      </c>
      <c r="E221" s="65">
        <f t="shared" si="4"/>
        <v>0.99999999999999978</v>
      </c>
      <c r="F221" s="45" t="str">
        <f>IF(E221&lt;=$I$17,$H$17,IF(E221&lt;=$I$18,$H$18,$H$19))</f>
        <v>C</v>
      </c>
      <c r="H221" s="57"/>
      <c r="I221" s="68"/>
      <c r="J221" s="55"/>
      <c r="K221" s="56"/>
      <c r="M221" s="57"/>
      <c r="N221" s="57"/>
    </row>
    <row r="223" spans="1:14" x14ac:dyDescent="0.35">
      <c r="C223" s="54">
        <f>SUM(C17:C222)</f>
        <v>1822869.1008532359</v>
      </c>
      <c r="D223" s="54">
        <f>C223-'Planilha Qtd'!K237</f>
        <v>0</v>
      </c>
    </row>
  </sheetData>
  <autoFilter ref="A16:F221" xr:uid="{7338A74F-553A-4E05-8BC6-C06078FB0FDA}">
    <sortState xmlns:xlrd2="http://schemas.microsoft.com/office/spreadsheetml/2017/richdata2" ref="A17:F221">
      <sortCondition descending="1" ref="C16:C221"/>
    </sortState>
  </autoFilter>
  <sortState xmlns:xlrd2="http://schemas.microsoft.com/office/spreadsheetml/2017/richdata2" ref="A15:D34">
    <sortCondition descending="1" ref="C14:C34"/>
  </sortState>
  <mergeCells count="3">
    <mergeCell ref="P29:R29"/>
    <mergeCell ref="H23:Q23"/>
    <mergeCell ref="R23:U23"/>
  </mergeCells>
  <conditionalFormatting sqref="I26:Q26 I32:I221 F17:F221">
    <cfRule type="cellIs" priority="10" operator="equal">
      <formula>""""""</formula>
    </cfRule>
    <cfRule type="cellIs" dxfId="2" priority="14" operator="equal">
      <formula>"C"</formula>
    </cfRule>
    <cfRule type="cellIs" dxfId="1" priority="15" operator="equal">
      <formula>"B"</formula>
    </cfRule>
    <cfRule type="cellIs" dxfId="0" priority="16" operator="equal">
      <formula>"A"</formula>
    </cfRule>
  </conditionalFormatting>
  <pageMargins left="0.511811024" right="0.511811024" top="0.78740157499999996" bottom="0.78740157499999996" header="0.31496062000000002" footer="0.31496062000000002"/>
  <pageSetup paperSize="9" orientation="portrait" horizontalDpi="4294967293" verticalDpi="4294967293"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2</vt:i4>
      </vt:variant>
    </vt:vector>
  </HeadingPairs>
  <TitlesOfParts>
    <vt:vector size="5" baseType="lpstr">
      <vt:lpstr>Capa</vt:lpstr>
      <vt:lpstr>Planilha Qtd</vt:lpstr>
      <vt:lpstr>Curva ABC</vt:lpstr>
      <vt:lpstr>'Planilha Qtd'!Area_de_impressao</vt:lpstr>
      <vt:lpstr>'Planilha Qtd'!Titulos_de_impressao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Planilha quantitativa</dc:title>
  <dc:creator>DI CIVIL</dc:creator>
  <cp:lastModifiedBy>Claudia Ferreira Melare</cp:lastModifiedBy>
  <cp:lastPrinted>2020-09-17T20:28:27Z</cp:lastPrinted>
  <dcterms:created xsi:type="dcterms:W3CDTF">2014-10-22T18:59:34Z</dcterms:created>
  <dcterms:modified xsi:type="dcterms:W3CDTF">2026-05-20T12:51:59Z</dcterms:modified>
</cp:coreProperties>
</file>