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1.xml" ContentType="application/vnd.openxmlformats-officedocument.spreadsheetml.comments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L:\LICITAÇOES\17 - DESPESAS MEIO - 8.666\CONCORRÊNCIA 2021\Portaria FASE 1\"/>
    </mc:Choice>
  </mc:AlternateContent>
  <xr:revisionPtr revIDLastSave="0" documentId="8_{66925930-0457-4680-9458-4A1F9EC026E9}" xr6:coauthVersionLast="46" xr6:coauthVersionMax="46" xr10:uidLastSave="{00000000-0000-0000-0000-000000000000}"/>
  <bookViews>
    <workbookView xWindow="-120" yWindow="-120" windowWidth="20730" windowHeight="11160" tabRatio="646" activeTab="1" xr2:uid="{00000000-000D-0000-FFFF-FFFF00000000}"/>
  </bookViews>
  <sheets>
    <sheet name="Capa" sheetId="1" r:id="rId1"/>
    <sheet name="RESUMO" sheetId="7" r:id="rId2"/>
    <sheet name="ARQ P1 E P4" sheetId="9" r:id="rId3"/>
    <sheet name="CIVIL P1" sheetId="10" r:id="rId4"/>
    <sheet name="CIVIL P4" sheetId="12" r:id="rId5"/>
    <sheet name="TELECOM" sheetId="11" r:id="rId6"/>
    <sheet name="ELETRICA" sheetId="13" r:id="rId7"/>
    <sheet name="FONTES" sheetId="8" r:id="rId8"/>
    <sheet name="Planilha1" sheetId="3" state="hidden" r:id="rId9"/>
    <sheet name="HH" sheetId="4" state="hidden" r:id="rId10"/>
    <sheet name="BDI" sheetId="5" state="hidden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\0" localSheetId="1">#REF!</definedName>
    <definedName name="\0">#REF!</definedName>
    <definedName name="\a">#N/A</definedName>
    <definedName name="\c" localSheetId="1">[1]Plan2!#REF!</definedName>
    <definedName name="\c">[1]Plan2!#REF!</definedName>
    <definedName name="\p" localSheetId="1">[1]Plan2!#REF!</definedName>
    <definedName name="\p">[1]Plan2!#REF!</definedName>
    <definedName name="\Q" localSheetId="1">#REF!</definedName>
    <definedName name="\Q">#REF!</definedName>
    <definedName name="\Z" localSheetId="1">#REF!</definedName>
    <definedName name="\Z">#REF!</definedName>
    <definedName name="______R" localSheetId="1">#REF!</definedName>
    <definedName name="______R">#REF!</definedName>
    <definedName name="_____R" localSheetId="1">#REF!</definedName>
    <definedName name="_____R">#REF!</definedName>
    <definedName name="____R" localSheetId="1">#REF!</definedName>
    <definedName name="____R">#REF!</definedName>
    <definedName name="____VB6" localSheetId="1">#REF!</definedName>
    <definedName name="____VB6">#REF!</definedName>
    <definedName name="___R" localSheetId="1">'[2]Solo I'!#REF!</definedName>
    <definedName name="___R">'[2]Solo I'!#REF!</definedName>
    <definedName name="___VB6" localSheetId="1">#REF!</definedName>
    <definedName name="___VB6">#REF!</definedName>
    <definedName name="__R" localSheetId="1">'[2]Solo I'!#REF!</definedName>
    <definedName name="__R">'[2]Solo I'!#REF!</definedName>
    <definedName name="__VB6" localSheetId="1">#REF!</definedName>
    <definedName name="__VB6">#REF!</definedName>
    <definedName name="_1">#N/A</definedName>
    <definedName name="_1____MÃO_DE_OBRA_DIRETA">'[3]-01-MOD'!$A$1</definedName>
    <definedName name="_11">#N/A</definedName>
    <definedName name="_13.1___MATERIAL_CONSUMO">'[3]13-MAT-FERR'!$A$2</definedName>
    <definedName name="_13.2___MATERIAL_APLICAÇÃO">'[3]13-MAT-FERR'!$A$5</definedName>
    <definedName name="_13.3__FERRAMENTAS">'[3]13-MAT-FERR'!$A$39</definedName>
    <definedName name="_13____MATERIAIS_E_FERRAMENTAS">'[3]13-MAT-FERR'!$A$1</definedName>
    <definedName name="_14____MATERIAL_DE_SEGURANÇA">'[3]14-MAT.SEG '!$A$1</definedName>
    <definedName name="_15____DIVERSOS">'[3]15-DIVERSOS'!$A$1</definedName>
    <definedName name="_16.1___EQUIPAMENTOS_MAIORES">'[3]16-EQUIP.'!$A$4</definedName>
    <definedName name="_16.2___EQUIPAMENTOS_MENORES">'[3]16-EQUIP.'!$A$53</definedName>
    <definedName name="_16.3___VEÍCULOS">'[4]16-EQUIP.'!#REF!</definedName>
    <definedName name="_16.4___COMBÚSTIVEL">'[4]16-EQUIP.'!#REF!</definedName>
    <definedName name="_16.5___EQUIPAMENTOS_DE_ESCRITÓRIO">'[4]16-EQUIP.'!#REF!</definedName>
    <definedName name="_16___EQUIPAMENTOS">'[3]16-EQUIP.'!$A$1</definedName>
    <definedName name="_17.1_MENSALISTA">'[3]-17-MOI'!$A$5</definedName>
    <definedName name="_17.2___HORISTA">'[3]-17-MOI'!$A$95</definedName>
    <definedName name="_17___DIREÇÃO_TÉCNICA_ADMINISTRATIVA">'[3]-17-MOI'!$A$1</definedName>
    <definedName name="_18___CANTEIRO___INSTALAÇÃO___MANUTENÇÃO">'[3]-18-CANTEIRO'!$A$1</definedName>
    <definedName name="_19___TRANSPORTE_DE_PESSOAL">'[3]-19-TRANSP.PESSOAL'!$A$1</definedName>
    <definedName name="_2">#N/A</definedName>
    <definedName name="_20___MOBILIZAÇÃO___DESMOBILIZAÇÃO">'[3]-20-MOB-DESMOB '!$A$1</definedName>
    <definedName name="_21___REFEIÇÃO_REFEITÓRIO">'[3]-21-REFEICAO'!$A$1</definedName>
    <definedName name="_22">#N/A</definedName>
    <definedName name="_22___VÁRIOS">'[3]-22-VARIOS'!$A$1</definedName>
    <definedName name="_23___SERVIÇOS_DE_TERCEIROS">'[3]-23-TERCEIROS'!$A$1</definedName>
    <definedName name="_Fill" localSheetId="1" hidden="1">#REF!</definedName>
    <definedName name="_Fill" hidden="1">#REF!</definedName>
    <definedName name="_xlnm._FilterDatabase" localSheetId="1" hidden="1">RESUMO!$A$11:$O$11</definedName>
    <definedName name="_Order1" hidden="1">255</definedName>
    <definedName name="_Order2" hidden="1">0</definedName>
    <definedName name="_Parse_Out" localSheetId="1" hidden="1">#REF!</definedName>
    <definedName name="_Parse_Out" hidden="1">#REF!</definedName>
    <definedName name="_R" localSheetId="1">'[5]Solo I'!#REF!</definedName>
    <definedName name="_R">'[5]Solo I'!#REF!</definedName>
    <definedName name="_Regression_X" localSheetId="1" hidden="1">#REF!</definedName>
    <definedName name="_Regression_X" hidden="1">#REF!</definedName>
    <definedName name="_VB6" localSheetId="1">#REF!</definedName>
    <definedName name="_VB6">#REF!</definedName>
    <definedName name="A" localSheetId="1">#REF!</definedName>
    <definedName name="A">#REF!</definedName>
    <definedName name="A_IMPRESI_N_IM" localSheetId="1">#REF!</definedName>
    <definedName name="A_IMPRESI_N_IM">#REF!</definedName>
    <definedName name="A1OO" localSheetId="1">[6]LISTAGEM!#REF!</definedName>
    <definedName name="A1OO">[6]LISTAGEM!#REF!</definedName>
    <definedName name="AA1OO" localSheetId="1">[6]LISTAGEM!#REF!</definedName>
    <definedName name="AA1OO">[6]LISTAGEM!#REF!</definedName>
    <definedName name="AAA" localSheetId="1">#REF!</definedName>
    <definedName name="AAA">#REF!</definedName>
    <definedName name="AAAAAAA" localSheetId="1">#REF!</definedName>
    <definedName name="AAAAAAA">#REF!</definedName>
    <definedName name="AAAAAAAABBBBB" localSheetId="1">#REF!</definedName>
    <definedName name="AAAAAAAABBBBB">#REF!</definedName>
    <definedName name="AAB" localSheetId="1">#REF!</definedName>
    <definedName name="AAB">#REF!</definedName>
    <definedName name="AABABBAA" localSheetId="1">#REF!</definedName>
    <definedName name="AABABBAA">#REF!</definedName>
    <definedName name="AABABBBABABAB" localSheetId="1">#REF!</definedName>
    <definedName name="AABABBBABABAB">#REF!</definedName>
    <definedName name="AAC" localSheetId="1">#REF!</definedName>
    <definedName name="AAC">#REF!</definedName>
    <definedName name="ABAABBABABBB" localSheetId="1">#REF!</definedName>
    <definedName name="ABAABBABABBB">#REF!</definedName>
    <definedName name="ABABABABAB" localSheetId="1">#REF!</definedName>
    <definedName name="ABABABABAB">#REF!</definedName>
    <definedName name="ABABABABBAB" localSheetId="1">#REF!</definedName>
    <definedName name="ABABABABBAB">#REF!</definedName>
    <definedName name="ABABABBAB" localSheetId="1">#REF!</definedName>
    <definedName name="ABABABBAB">#REF!</definedName>
    <definedName name="ABABBAAB" localSheetId="1">#REF!</definedName>
    <definedName name="ABABBAAB">#REF!</definedName>
    <definedName name="ABABBABABAB" localSheetId="1">#REF!</definedName>
    <definedName name="ABABBABABAB">#REF!</definedName>
    <definedName name="ABABBBABBA" localSheetId="1">#REF!</definedName>
    <definedName name="ABABBBABBA">#REF!</definedName>
    <definedName name="ABB" localSheetId="1">#REF!</definedName>
    <definedName name="ABB">#REF!</definedName>
    <definedName name="ABBAABBABAB" localSheetId="1">#REF!</definedName>
    <definedName name="ABBAABBABAB">#REF!</definedName>
    <definedName name="ABBABABABB" localSheetId="1">#REF!</definedName>
    <definedName name="ABBABABABB">#REF!</definedName>
    <definedName name="ABBB" localSheetId="1">#REF!</definedName>
    <definedName name="ABBB">#REF!</definedName>
    <definedName name="ABBBAABABBBB" localSheetId="1">#REF!</definedName>
    <definedName name="ABBBAABABBBB">#REF!</definedName>
    <definedName name="ABBBBB" localSheetId="1">#REF!</definedName>
    <definedName name="ABBBBB">#REF!</definedName>
    <definedName name="ABBBBBBBBBBBBB" localSheetId="1">#REF!</definedName>
    <definedName name="ABBBBBBBBBBBBB">#REF!</definedName>
    <definedName name="ABBBBBBBBBBBBBB" localSheetId="1">#REF!</definedName>
    <definedName name="ABBBBBBBBBBBBBB">#REF!</definedName>
    <definedName name="ABCD" localSheetId="1">#REF!</definedName>
    <definedName name="ABCD">#REF!</definedName>
    <definedName name="ADALBERTO" localSheetId="1">[1]Plan2!#REF!</definedName>
    <definedName name="ADALBERTO">[1]Plan2!#REF!</definedName>
    <definedName name="AJUDA">[3]Ajuda!$B$3</definedName>
    <definedName name="Ajudante" localSheetId="1">#REF!</definedName>
    <definedName name="Ajudante">#REF!</definedName>
    <definedName name="Andaimes" localSheetId="1">#REF!</definedName>
    <definedName name="Andaimes">#REF!</definedName>
    <definedName name="Apoio" localSheetId="1">#REF!</definedName>
    <definedName name="Apoio">#REF!</definedName>
    <definedName name="_xlnm.Print_Area" localSheetId="10">BDI!$A$1:$G$36</definedName>
    <definedName name="_xlnm.Print_Area" localSheetId="1">RESUMO!$A$1:$W$19</definedName>
    <definedName name="_xlnm.Print_Area">#REF!</definedName>
    <definedName name="Área_impressão_IM">#N/A</definedName>
    <definedName name="AreaEightThreeZero">[7]Estimate!#REF!</definedName>
    <definedName name="AreaFiveOneZero">[7]Estimate!#REF!</definedName>
    <definedName name="AreaFiveSevenZero">[7]Estimate!#REF!</definedName>
    <definedName name="AreaFiveTwoZero">[7]Estimate!#REF!</definedName>
    <definedName name="AreaFourFourZero">[7]Estimate!#REF!</definedName>
    <definedName name="AreaFourOneZero">[7]Estimate!#REF!</definedName>
    <definedName name="AreaFourTwoZero">[7]Estimate!#REF!</definedName>
    <definedName name="AreaNineEightFour">[7]Estimate!#REF!</definedName>
    <definedName name="AreaNineEightTwo">[7]Estimate!#REF!</definedName>
    <definedName name="AreaNineEightZero">[7]Estimate!#REF!</definedName>
    <definedName name="AreaNineFourZero">[7]Estimate!#REF!</definedName>
    <definedName name="AreaNineNineZero">[7]Estimate!#REF!</definedName>
    <definedName name="AreaNineSixZero">[7]Estimate!#REF!</definedName>
    <definedName name="AreaNineThreeZero">[7]Estimate!#REF!</definedName>
    <definedName name="AreaNineTwoZero">[7]Estimate!#REF!</definedName>
    <definedName name="AreaOneOneZero">[7]Estimate!#REF!</definedName>
    <definedName name="AreaOneThreeZero">[7]Estimate!#REF!</definedName>
    <definedName name="AreaOneTwoZero">[7]Estimate!#REF!</definedName>
    <definedName name="AreaSevenFiveZero">[7]Estimate!#REF!</definedName>
    <definedName name="AreaSevenFourZero">[7]Estimate!#REF!</definedName>
    <definedName name="AreaThreeFiveFive">[7]Estimate!#REF!</definedName>
    <definedName name="AreaThreeFiveFour">[7]Estimate!#REF!</definedName>
    <definedName name="AreaThreeFiveOne">[7]Estimate!#REF!</definedName>
    <definedName name="AreaThreeFiveSeven">[7]Estimate!#REF!</definedName>
    <definedName name="AreaThreeFiveSix">[7]Estimate!#REF!</definedName>
    <definedName name="AreaThreeFiveThree">[7]Estimate!#REF!</definedName>
    <definedName name="AreaThreeFiveTwo">[7]Estimate!#REF!</definedName>
    <definedName name="AreaThreeNineZero">[7]Estimate!#REF!</definedName>
    <definedName name="AreaThreeSevenFive">[7]Estimate!#REF!</definedName>
    <definedName name="AreaThreeSevenFour">[7]Estimate!#REF!</definedName>
    <definedName name="AreaThreeSevenOne">[7]Estimate!#REF!</definedName>
    <definedName name="AreaThreeSevenThree">[7]Estimate!#REF!</definedName>
    <definedName name="AreaThreeThreeFive">[7]Estimate!#REF!</definedName>
    <definedName name="AreaThreeThreeFour">[7]Estimate!#REF!</definedName>
    <definedName name="AreaThreeThreeOne">[7]Estimate!#REF!</definedName>
    <definedName name="AreaThreeThreeSix">[7]Estimate!#REF!</definedName>
    <definedName name="AreaThreeThreeThree">[7]Estimate!#REF!</definedName>
    <definedName name="AreaThreeThreeTwo">[7]Estimate!#REF!</definedName>
    <definedName name="AreaThreeTwoOne">[7]Estimate!#REF!</definedName>
    <definedName name="AreaThreeTwoTwo">[7]Estimate!#REF!</definedName>
    <definedName name="AreaTwoEightZero">[7]Estimate!#REF!</definedName>
    <definedName name="AreaTwoFiveZero">[7]Estimate!#REF!</definedName>
    <definedName name="AreaTwoFourZero">[7]Estimate!#REF!</definedName>
    <definedName name="AreaTwoOneZero">[7]Estimate!#REF!</definedName>
    <definedName name="AreaTwoThreeZero">[7]Estimate!#REF!</definedName>
    <definedName name="AreaTwoTwoZero">[7]Estimate!#REF!</definedName>
    <definedName name="Armador" localSheetId="1">#REF!</definedName>
    <definedName name="Armador">#REF!</definedName>
    <definedName name="At">[8]Ingles!$H$7:$H$202</definedName>
    <definedName name="auxiliar" localSheetId="1">#REF!</definedName>
    <definedName name="auxiliar">#REF!</definedName>
    <definedName name="AVIÃO">[9]FCAC!$L$3</definedName>
    <definedName name="BAAABABAB" localSheetId="1">#REF!</definedName>
    <definedName name="BAAABABAB">#REF!</definedName>
    <definedName name="BAABABABBAAB" localSheetId="1">#REF!</definedName>
    <definedName name="BAABABABBAAB">#REF!</definedName>
    <definedName name="BAABBAABBABB" localSheetId="1">#REF!</definedName>
    <definedName name="BAABBAABBABB">#REF!</definedName>
    <definedName name="BABAABABABBB" localSheetId="1">#REF!</definedName>
    <definedName name="BABAABABABBB">#REF!</definedName>
    <definedName name="BABAABABB" localSheetId="1">#REF!</definedName>
    <definedName name="BABAABABB">#REF!</definedName>
    <definedName name="BABAABBB" localSheetId="1">#REF!</definedName>
    <definedName name="BABAABBB">#REF!</definedName>
    <definedName name="BABABABAB" localSheetId="1">#REF!</definedName>
    <definedName name="BABABABAB">#REF!</definedName>
    <definedName name="BABABABABAAB" localSheetId="1">#REF!</definedName>
    <definedName name="BABABABABAAB">#REF!</definedName>
    <definedName name="BABABABABAB" localSheetId="1">#REF!</definedName>
    <definedName name="BABABABABAB">#REF!</definedName>
    <definedName name="BABABABABABA" localSheetId="1">#REF!</definedName>
    <definedName name="BABABABABABA">#REF!</definedName>
    <definedName name="BABABABBABB" localSheetId="1">#REF!</definedName>
    <definedName name="BABABABBABB">#REF!</definedName>
    <definedName name="BABABABBB" localSheetId="1">#REF!</definedName>
    <definedName name="BABABABBB">#REF!</definedName>
    <definedName name="BABABBBB" localSheetId="1">#REF!</definedName>
    <definedName name="BABABBBB">#REF!</definedName>
    <definedName name="BABBABABA" localSheetId="1">#REF!</definedName>
    <definedName name="BABBABABA">#REF!</definedName>
    <definedName name="BABBABABAAB" localSheetId="1">#REF!</definedName>
    <definedName name="BABBABABAAB">#REF!</definedName>
    <definedName name="_xlnm.Database">#REF!</definedName>
    <definedName name="BANGLADESH" localSheetId="1">#REF!</definedName>
    <definedName name="BANGLADESH">#REF!</definedName>
    <definedName name="bar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ar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BAABABABBA">#REF!</definedName>
    <definedName name="BBAABBAABAB" localSheetId="1">#REF!</definedName>
    <definedName name="BBAABBAABAB">#REF!</definedName>
    <definedName name="BBAABBAABB" localSheetId="1">#REF!</definedName>
    <definedName name="BBAABBAABB">#REF!</definedName>
    <definedName name="BBAABBBABA" localSheetId="1">#REF!</definedName>
    <definedName name="BBAABBBABA">#REF!</definedName>
    <definedName name="BBABAABABAB" localSheetId="1">#REF!</definedName>
    <definedName name="BBABAABABAB">#REF!</definedName>
    <definedName name="BBABABBBBA" localSheetId="1">#REF!</definedName>
    <definedName name="BBABABBBBA">#REF!</definedName>
    <definedName name="BBB" localSheetId="1">#REF!</definedName>
    <definedName name="BBB">#REF!</definedName>
    <definedName name="BBC" localSheetId="1">#REF!</definedName>
    <definedName name="BBC">#REF!</definedName>
    <definedName name="BBD" localSheetId="1">#REF!</definedName>
    <definedName name="BBD">#REF!</definedName>
    <definedName name="BBE" localSheetId="1">#REF!</definedName>
    <definedName name="BBE">#REF!</definedName>
    <definedName name="BBF" localSheetId="1">#REF!</definedName>
    <definedName name="BBF">#REF!</definedName>
    <definedName name="BBG" localSheetId="1">#REF!</definedName>
    <definedName name="BBG">#REF!</definedName>
    <definedName name="BBH" localSheetId="1">#REF!</definedName>
    <definedName name="BBH">#REF!</definedName>
    <definedName name="BBI" localSheetId="1">#REF!</definedName>
    <definedName name="BBI">#REF!</definedName>
    <definedName name="BBJ" localSheetId="1">#REF!</definedName>
    <definedName name="BBJ">#REF!</definedName>
    <definedName name="BBK" localSheetId="1">#REF!</definedName>
    <definedName name="BBK">#REF!</definedName>
    <definedName name="BBL" localSheetId="1">#REF!</definedName>
    <definedName name="BBL">#REF!</definedName>
    <definedName name="BBM" localSheetId="1">#REF!</definedName>
    <definedName name="BBM">#REF!</definedName>
    <definedName name="BQ_TABLE1">#N/A</definedName>
    <definedName name="BRITAGEM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RITAGEM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aca">[10]Estimate!$D$350:$AC$1155</definedName>
    <definedName name="Calafate" localSheetId="1">#REF!</definedName>
    <definedName name="Calafate">#REF!</definedName>
    <definedName name="Caldeireiro" localSheetId="1">#REF!</definedName>
    <definedName name="Caldeireiro">#REF!</definedName>
    <definedName name="campo1">[1]Plan3!$D$9:$D$9</definedName>
    <definedName name="capamc2" localSheetId="1">#REF!</definedName>
    <definedName name="capamc2">#REF!</definedName>
    <definedName name="capamc3" localSheetId="1">#REF!</definedName>
    <definedName name="capamc3">#REF!</definedName>
    <definedName name="CAPAMC4" localSheetId="1">#REF!</definedName>
    <definedName name="CAPAMC4">#REF!</definedName>
    <definedName name="CAPAMC5TG" localSheetId="1">#REF!</definedName>
    <definedName name="CAPAMC5TG">#REF!</definedName>
    <definedName name="capanom" localSheetId="1">#REF!</definedName>
    <definedName name="capanom">#REF!</definedName>
    <definedName name="capatc2" localSheetId="1">#REF!</definedName>
    <definedName name="capatc2">#REF!</definedName>
    <definedName name="capatc3" localSheetId="1">#REF!</definedName>
    <definedName name="capatc3">#REF!</definedName>
    <definedName name="CAPATC4" localSheetId="1">#REF!</definedName>
    <definedName name="CAPATC4">#REF!</definedName>
    <definedName name="capatg2" localSheetId="1">#REF!</definedName>
    <definedName name="capatg2">#REF!</definedName>
    <definedName name="CAPATG3" localSheetId="1">#REF!</definedName>
    <definedName name="CAPATG3">#REF!</definedName>
    <definedName name="capatg4" localSheetId="1">#REF!</definedName>
    <definedName name="capatg4">#REF!</definedName>
    <definedName name="Carpinteiro" localSheetId="1">#REF!</definedName>
    <definedName name="Carpinteiro">#REF!</definedName>
    <definedName name="Carvoeiro" localSheetId="1">#REF!</definedName>
    <definedName name="Carvoeiro">#REF!</definedName>
    <definedName name="CASH_FLOW">[3]CASH_FLOW!$B$6</definedName>
    <definedName name="Category" localSheetId="1">#REF!</definedName>
    <definedName name="Category">#REF!</definedName>
    <definedName name="CCC" localSheetId="1">#REF!</definedName>
    <definedName name="CCC">#REF!</definedName>
    <definedName name="ccccc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cccc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CD">#REF!</definedName>
    <definedName name="CCE" localSheetId="1">#REF!</definedName>
    <definedName name="CCE">#REF!</definedName>
    <definedName name="CCF" localSheetId="1">#REF!</definedName>
    <definedName name="CCF">#REF!</definedName>
    <definedName name="CCM" localSheetId="1">#REF!</definedName>
    <definedName name="CCM">#REF!</definedName>
    <definedName name="CFM" localSheetId="1">#REF!</definedName>
    <definedName name="CFM">#REF!</definedName>
    <definedName name="CFU" localSheetId="1">#REF!</definedName>
    <definedName name="CFU">#REF!</definedName>
    <definedName name="CODIGO" localSheetId="1">#REF!</definedName>
    <definedName name="CODIGO">#REF!</definedName>
    <definedName name="COMI" localSheetId="1">#REF!</definedName>
    <definedName name="COMI">#REF!</definedName>
    <definedName name="COMPRAS">[11]FCAC!$F$5</definedName>
    <definedName name="concorrentes" localSheetId="1" hidden="1">{#N/A,#N/A,FALSE,"Cronograma";#N/A,#N/A,FALSE,"Cronogr. 2"}</definedName>
    <definedName name="concorrentes" hidden="1">{#N/A,#N/A,FALSE,"Cronograma";#N/A,#N/A,FALSE,"Cronogr. 2"}</definedName>
    <definedName name="confmc">[12]Cap7!#REF!</definedName>
    <definedName name="conftc">[12]Cap7!#REF!</definedName>
    <definedName name="conftg">[12]Cap7!#REF!</definedName>
    <definedName name="CONT1">[7]Estimate!#REF!</definedName>
    <definedName name="CONT2">[7]Estimate!#REF!</definedName>
    <definedName name="CONT3">[7]Estimate!#REF!</definedName>
    <definedName name="CONT4">[7]Estimate!#REF!</definedName>
    <definedName name="CONT5">[7]Estimate!#REF!</definedName>
    <definedName name="CONT6">[7]Estimate!#REF!</definedName>
    <definedName name="CONT7">[7]Estimate!#REF!</definedName>
    <definedName name="CONT8">[7]Estimate!#REF!</definedName>
    <definedName name="CONT9">[7]Estimate!#REF!</definedName>
    <definedName name="CPV" localSheetId="1">#REF!</definedName>
    <definedName name="CPV">#REF!</definedName>
    <definedName name="CRN_FIS" localSheetId="1">#REF!</definedName>
    <definedName name="CRN_FIS">#REF!</definedName>
    <definedName name="ct" localSheetId="1">#REF!</definedName>
    <definedName name="ct">#REF!</definedName>
    <definedName name="cu" localSheetId="1">#REF!</definedName>
    <definedName name="cu">#REF!</definedName>
    <definedName name="CUSTO" localSheetId="1">#REF!</definedName>
    <definedName name="CUSTO">#REF!</definedName>
    <definedName name="CUSTO_DE_COMBUSTÍVEL_E_LUFRIFICANTES">'[3]16-CUSTO_EQUIPTO'!$A$1</definedName>
    <definedName name="D">#N/A</definedName>
    <definedName name="DADOS">[3]DADOS!$A$1</definedName>
    <definedName name="DATA">[9]FCAC!$P$1</definedName>
    <definedName name="DDD" localSheetId="1">#REF!</definedName>
    <definedName name="DDD">#REF!</definedName>
    <definedName name="ddddd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dddd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DDDDDD">#REF!</definedName>
    <definedName name="DDE" localSheetId="1">#REF!</definedName>
    <definedName name="DDE">#REF!</definedName>
    <definedName name="DDF" localSheetId="1">#REF!</definedName>
    <definedName name="DDF">#REF!</definedName>
    <definedName name="DDG" localSheetId="1">#REF!</definedName>
    <definedName name="DDG">#REF!</definedName>
    <definedName name="DDH" localSheetId="1">#REF!</definedName>
    <definedName name="DDH">#REF!</definedName>
    <definedName name="DDI" localSheetId="1">#REF!</definedName>
    <definedName name="DDI">#REF!</definedName>
    <definedName name="DDJ" localSheetId="1">#REF!</definedName>
    <definedName name="DDJ">#REF!</definedName>
    <definedName name="DDK" localSheetId="1">#REF!</definedName>
    <definedName name="DDK">#REF!</definedName>
    <definedName name="DDL" localSheetId="1">#REF!</definedName>
    <definedName name="DDL">#REF!</definedName>
    <definedName name="DDM" localSheetId="1">#REF!</definedName>
    <definedName name="DDM">#REF!</definedName>
    <definedName name="Denominação" localSheetId="1">#REF!</definedName>
    <definedName name="Denominação">#REF!</definedName>
    <definedName name="DESCRITIVO1" localSheetId="1">#REF!</definedName>
    <definedName name="DESCRITIVO1">#REF!</definedName>
    <definedName name="desig">[8]Ingles!$D$7:$D$202</definedName>
    <definedName name="Di">[8]Ingles!$G$7:$G$202</definedName>
    <definedName name="DISCRIMINAÇÃO" localSheetId="1">#REF!</definedName>
    <definedName name="DISCRIMINAÇÃO">#REF!</definedName>
    <definedName name="dispmc" localSheetId="1">[12]Cap7!#REF!</definedName>
    <definedName name="dispmc">[12]Cap7!#REF!</definedName>
    <definedName name="disptc" localSheetId="1">[12]Cap7!#REF!</definedName>
    <definedName name="disptc">[12]Cap7!#REF!</definedName>
    <definedName name="disptg">[12]Cap7!#REF!</definedName>
    <definedName name="Dn">[8]Ingles!$B$7:$B$202</definedName>
    <definedName name="Do">[8]Ingles!$C$7:$C$202</definedName>
    <definedName name="DOLAR">[9]FCAC!$P$2</definedName>
    <definedName name="Dólar" localSheetId="1">#REF!</definedName>
    <definedName name="Dólar">#REF!</definedName>
    <definedName name="DPRE" localSheetId="1">#REF!</definedName>
    <definedName name="DPRE">#REF!</definedName>
    <definedName name="dsfs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sfs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TFE">[11]FCAC!$K$5</definedName>
    <definedName name="DTFM">[11]FCAC!$J$5</definedName>
    <definedName name="DTL">[11]FCAC!$L$5</definedName>
    <definedName name="EASD" localSheetId="1">#REF!</definedName>
    <definedName name="EASD">#REF!</definedName>
    <definedName name="EEE" localSheetId="1">#REF!</definedName>
    <definedName name="EEE">#REF!</definedName>
    <definedName name="EEF" localSheetId="1">#REF!</definedName>
    <definedName name="EEF">#REF!</definedName>
    <definedName name="EEG" localSheetId="1">#REF!</definedName>
    <definedName name="EEG">#REF!</definedName>
    <definedName name="EEH" localSheetId="1">#REF!</definedName>
    <definedName name="EEH">#REF!</definedName>
    <definedName name="EEI" localSheetId="1">#REF!</definedName>
    <definedName name="EEI">#REF!</definedName>
    <definedName name="EFETIVO">'[13]Tab_Geral_Nº Efetivo'!$B$5:$W$35</definedName>
    <definedName name="Eletricista_F_C" localSheetId="1">#REF!</definedName>
    <definedName name="Eletricista_F_C">#REF!</definedName>
    <definedName name="Eletricista_FC" localSheetId="1">#REF!</definedName>
    <definedName name="Eletricista_FC">#REF!</definedName>
    <definedName name="Eletricista_Mo" localSheetId="1">#REF!</definedName>
    <definedName name="Eletricista_Mo">#REF!</definedName>
    <definedName name="Eletricista_Mont" localSheetId="1">#REF!</definedName>
    <definedName name="Eletricista_Mont">#REF!</definedName>
    <definedName name="EletricistaFC" localSheetId="1">#REF!</definedName>
    <definedName name="EletricistaFC">#REF!</definedName>
    <definedName name="Encanador" localSheetId="1">#REF!</definedName>
    <definedName name="Encanador">#REF!</definedName>
    <definedName name="Encarregado" localSheetId="1">#REF!</definedName>
    <definedName name="Encarregado">#REF!</definedName>
    <definedName name="ENG">[11]FCAC!$G$5</definedName>
    <definedName name="EQUIPAMENTO">[14]Histograma_Equip!$B$7:$AC$56</definedName>
    <definedName name="Esmerilhador" localSheetId="1">#REF!</definedName>
    <definedName name="Esmerilhador">#REF!</definedName>
    <definedName name="ESPESSAMENTO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PESSAMENTO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TRADA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TRADA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tagig">[12]Cap7!#REF!</definedName>
    <definedName name="etagim">[12]Cap7!#REF!</definedName>
    <definedName name="etagit">[12]Cap7!#REF!</definedName>
    <definedName name="etatm">[12]Cap7!#REF!</definedName>
    <definedName name="etatmmc">[12]Cap7!#REF!</definedName>
    <definedName name="EXAMES_MÉDICOS">'[3]15-DIVERSOS'!$A$14</definedName>
    <definedName name="fator" localSheetId="1">#REF!</definedName>
    <definedName name="fator">#REF!</definedName>
    <definedName name="FDDFDF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DDFDF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EPeso">#REF!</definedName>
    <definedName name="FEVol" localSheetId="1">#REF!</definedName>
    <definedName name="FEVol">#REF!</definedName>
    <definedName name="FFF" localSheetId="1">#REF!</definedName>
    <definedName name="FFF">#REF!</definedName>
    <definedName name="FFG" localSheetId="1">#REF!</definedName>
    <definedName name="FFG">#REF!</definedName>
    <definedName name="FFH" localSheetId="1">#REF!</definedName>
    <definedName name="FFH">#REF!</definedName>
    <definedName name="FFI" localSheetId="1">#REF!</definedName>
    <definedName name="FFI">#REF!</definedName>
    <definedName name="fifty" localSheetId="1">[10]Estimate!#REF!</definedName>
    <definedName name="fifty">[10]Estimate!#REF!</definedName>
    <definedName name="filtragem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agem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veA">[7]Estimate!#REF!</definedName>
    <definedName name="FiveB">[7]Estimate!#REF!</definedName>
    <definedName name="FiveC">[7]Estimate!#REF!</definedName>
    <definedName name="FiveD">[7]Estimate!#REF!</definedName>
    <definedName name="FiveE">[7]Estimate!#REF!</definedName>
    <definedName name="FiveF">[7]Estimate!#REF!</definedName>
    <definedName name="FiveG">[7]Estimate!#REF!</definedName>
    <definedName name="FiveH">[7]Estimate!#REF!</definedName>
    <definedName name="FiveI">[7]Estimate!#REF!</definedName>
    <definedName name="FiveJ">[7]Estimate!#REF!</definedName>
    <definedName name="FiveK">[7]Estimate!#REF!</definedName>
    <definedName name="FiveL">[7]Estimate!#REF!</definedName>
    <definedName name="FiveM">[7]Estimate!#REF!</definedName>
    <definedName name="FLOT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OT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uidos">'[15]G-Materiais'!$B$1:$B$15</definedName>
    <definedName name="FLUTUANTE2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UTUANTE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ourA">[7]Estimate!#REF!</definedName>
    <definedName name="FourB">[7]Estimate!#REF!</definedName>
    <definedName name="FourC">[7]Estimate!#REF!</definedName>
    <definedName name="FourD">[7]Estimate!#REF!</definedName>
    <definedName name="FourE">[7]Estimate!#REF!</definedName>
    <definedName name="FourF">[7]Estimate!#REF!</definedName>
    <definedName name="FourG">[7]Estimate!#REF!</definedName>
    <definedName name="FourH">[7]Estimate!#REF!</definedName>
    <definedName name="FourI">[7]Estimate!#REF!</definedName>
    <definedName name="FourJ">[7]Estimate!#REF!</definedName>
    <definedName name="FourK">[7]Estimate!#REF!</definedName>
    <definedName name="FourL">[7]Estimate!#REF!</definedName>
    <definedName name="Fourm">[7]Estimate!#REF!</definedName>
    <definedName name="FRT" localSheetId="1">#REF!</definedName>
    <definedName name="FRT">#REF!</definedName>
    <definedName name="Funileiro" localSheetId="1">#REF!</definedName>
    <definedName name="Funileiro">#REF!</definedName>
    <definedName name="GGG" localSheetId="1">#REF!</definedName>
    <definedName name="GGG">#REF!</definedName>
    <definedName name="GGH" localSheetId="1">#REF!</definedName>
    <definedName name="GGH">#REF!</definedName>
    <definedName name="GGI" localSheetId="1">#REF!</definedName>
    <definedName name="GGI">#REF!</definedName>
    <definedName name="GGJ" localSheetId="1">#REF!</definedName>
    <definedName name="GGJ">#REF!</definedName>
    <definedName name="_xlnm.Recorder">#REF!</definedName>
    <definedName name="groelandia" localSheetId="1">#REF!</definedName>
    <definedName name="groelandia">#REF!</definedName>
    <definedName name="HHH" localSheetId="1">#REF!</definedName>
    <definedName name="HHH">#REF!</definedName>
    <definedName name="HHI" localSheetId="1">#REF!</definedName>
    <definedName name="HHI">#REF!</definedName>
    <definedName name="HHJ" localSheetId="1">#REF!</definedName>
    <definedName name="HHJ">#REF!</definedName>
    <definedName name="HHK" localSheetId="1">#REF!</definedName>
    <definedName name="HHK">#REF!</definedName>
    <definedName name="I">[8]Ingles!$I$7:$I$202</definedName>
    <definedName name="ICMS" localSheetId="1">#REF!</definedName>
    <definedName name="ICMS">#REF!</definedName>
    <definedName name="II" localSheetId="1">#REF!</definedName>
    <definedName name="II">#REF!</definedName>
    <definedName name="III" localSheetId="1">#REF!</definedName>
    <definedName name="III">#REF!</definedName>
    <definedName name="IIIA" localSheetId="1">#REF!</definedName>
    <definedName name="IIIA">#REF!</definedName>
    <definedName name="IMP_03" localSheetId="1">[1]Erection!#REF!</definedName>
    <definedName name="IMP_03">[1]Erection!#REF!</definedName>
    <definedName name="INDICE">[3]ÍNDICE!$B$1</definedName>
    <definedName name="InhaltsvezSUMMEN" localSheetId="1">#REF!</definedName>
    <definedName name="InhaltsvezSUMMEN">#REF!</definedName>
    <definedName name="Instr_Controle" localSheetId="1">#REF!</definedName>
    <definedName name="Instr_Controle">#REF!</definedName>
    <definedName name="Instrum_Con" localSheetId="1">#REF!</definedName>
    <definedName name="Instrum_Con">#REF!</definedName>
    <definedName name="Instrum_Controle" localSheetId="1">#REF!</definedName>
    <definedName name="Instrum_Controle">#REF!</definedName>
    <definedName name="Instrum_Mo" localSheetId="1">#REF!</definedName>
    <definedName name="Instrum_Mo">#REF!</definedName>
    <definedName name="Instrum_Montador" localSheetId="1">#REF!</definedName>
    <definedName name="Instrum_Montador">#REF!</definedName>
    <definedName name="Instrum_Tubista" localSheetId="1">#REF!</definedName>
    <definedName name="Instrum_Tubista">#REF!</definedName>
    <definedName name="IPI" localSheetId="1">#REF!</definedName>
    <definedName name="IPI">#REF!</definedName>
    <definedName name="Isolador" localSheetId="1">#REF!</definedName>
    <definedName name="Isolador">#REF!</definedName>
    <definedName name="item_1" localSheetId="1">#REF!</definedName>
    <definedName name="item_1">#REF!</definedName>
    <definedName name="JAIRO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JAIRO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Jatista">#REF!</definedName>
    <definedName name="JJJ" localSheetId="1">#REF!</definedName>
    <definedName name="JJJ">#REF!</definedName>
    <definedName name="JJJA" localSheetId="1">#REF!</definedName>
    <definedName name="JJJA">#REF!</definedName>
    <definedName name="JOAMAR">#N/A</definedName>
    <definedName name="JOAO" localSheetId="1">#REF!</definedName>
    <definedName name="JOAO">#REF!</definedName>
    <definedName name="K" localSheetId="1">#REF!</definedName>
    <definedName name="K">#REF!</definedName>
    <definedName name="k1mc" localSheetId="1">[12]Cap7!#REF!</definedName>
    <definedName name="k1mc">[12]Cap7!#REF!</definedName>
    <definedName name="k1tc" localSheetId="1">[12]Cap7!#REF!</definedName>
    <definedName name="k1tc">[12]Cap7!#REF!</definedName>
    <definedName name="k2mc" localSheetId="1">[12]Cap7!#REF!</definedName>
    <definedName name="k2mc">[12]Cap7!#REF!</definedName>
    <definedName name="k2tc" localSheetId="1">[12]Cap7!#REF!</definedName>
    <definedName name="k2tc">[12]Cap7!#REF!</definedName>
    <definedName name="k3tc">[12]Cap7!#REF!</definedName>
    <definedName name="k4mc">[12]Cap7!#REF!</definedName>
    <definedName name="k4tc">[12]Cap7!#REF!</definedName>
    <definedName name="KKK" localSheetId="1">#REF!</definedName>
    <definedName name="KKK">#REF!</definedName>
    <definedName name="KKKA" localSheetId="1">#REF!</definedName>
    <definedName name="KKKA">#REF!</definedName>
    <definedName name="KKKKK" localSheetId="1">#REF!</definedName>
    <definedName name="KKKKK">#REF!</definedName>
    <definedName name="Laminador" localSheetId="1">#REF!</definedName>
    <definedName name="Laminador">#REF!</definedName>
    <definedName name="LILIAN">[16]Preços!$A$121:$F$141</definedName>
    <definedName name="Lista" localSheetId="1">#REF!</definedName>
    <definedName name="Lista">#REF!</definedName>
    <definedName name="ListaFim" localSheetId="1">#REF!</definedName>
    <definedName name="ListaFim">#REF!</definedName>
    <definedName name="LLL" localSheetId="1">#REF!</definedName>
    <definedName name="LLL">#REF!</definedName>
    <definedName name="LLLA" localSheetId="1">#REF!</definedName>
    <definedName name="LLLA">#REF!</definedName>
    <definedName name="LOP" localSheetId="1">#REF!</definedName>
    <definedName name="LOP">#REF!</definedName>
    <definedName name="lulinha" localSheetId="1">[7]Estimate!#REF!</definedName>
    <definedName name="lulinha">[7]Estimate!#REF!</definedName>
    <definedName name="Maçariqueiro" localSheetId="1">#REF!</definedName>
    <definedName name="Maçariqueiro">#REF!</definedName>
    <definedName name="Macro1">[17]!Macro1</definedName>
    <definedName name="marcel" localSheetId="1">#REF!</definedName>
    <definedName name="marcel">#REF!</definedName>
    <definedName name="MARIANA" localSheetId="1">[7]Estimate!#REF!</definedName>
    <definedName name="MARIANA">[7]Estimate!#REF!</definedName>
    <definedName name="MARINA" localSheetId="1">#REF!</definedName>
    <definedName name="MARINA">#REF!</definedName>
    <definedName name="Materiais">'[15]G-Materiais'!$A$22:$A$46</definedName>
    <definedName name="Mecanico_Aj" localSheetId="1">#REF!</definedName>
    <definedName name="Mecanico_Aj">#REF!</definedName>
    <definedName name="Mecânico_Ajust" localSheetId="1">#REF!</definedName>
    <definedName name="Mecânico_Ajust">#REF!</definedName>
    <definedName name="Mecanico_Mon" localSheetId="1">#REF!</definedName>
    <definedName name="Mecanico_Mon">#REF!</definedName>
    <definedName name="Mecânico_Mont" localSheetId="1">#REF!</definedName>
    <definedName name="Mecânico_Mont">#REF!</definedName>
    <definedName name="MmExcelLinker_4E7BD31E_65F0_440C_A162_0361D739B0FD" localSheetId="1">ANEXO IVA MAT DE [18]APLICAÇÃO!$A$4:$B$4</definedName>
    <definedName name="MmExcelLinker_4E7BD31E_65F0_440C_A162_0361D739B0FD">ANEXO IVA MAT DE [18]APLICAÇÃO!$A$4:$B$4</definedName>
    <definedName name="MMM" localSheetId="1">#REF!</definedName>
    <definedName name="MMM">#REF!</definedName>
    <definedName name="MMMA" localSheetId="1">#REF!</definedName>
    <definedName name="MMMA">#REF!</definedName>
    <definedName name="Montador" localSheetId="1">#REF!</definedName>
    <definedName name="Montador">#REF!</definedName>
    <definedName name="Montagem" localSheetId="1">#REF!</definedName>
    <definedName name="Montagem">#REF!</definedName>
    <definedName name="NCM" localSheetId="1">#REF!</definedName>
    <definedName name="NCM">#REF!</definedName>
    <definedName name="nwr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nwr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OneA">[7]Estimate!#REF!</definedName>
    <definedName name="OneB">[7]Estimate!#REF!</definedName>
    <definedName name="OneC">[7]Estimate!#REF!</definedName>
    <definedName name="OneD">[7]Estimate!#REF!</definedName>
    <definedName name="OneE">[7]Estimate!#REF!</definedName>
    <definedName name="OneF">[7]Estimate!#REF!</definedName>
    <definedName name="OneG">[7]Estimate!#REF!</definedName>
    <definedName name="OneH">[7]Estimate!#REF!</definedName>
    <definedName name="OneI">[7]Estimate!#REF!</definedName>
    <definedName name="OneJ">[7]Estimate!#REF!</definedName>
    <definedName name="OneK">[7]Estimate!#REF!</definedName>
    <definedName name="OneL">[7]Estimate!#REF!</definedName>
    <definedName name="OneM">[7]Estimate!#REF!</definedName>
    <definedName name="ORÇ">[11]FCAC!$F$2</definedName>
    <definedName name="OUTR" localSheetId="1">#REF!</definedName>
    <definedName name="OUTR">#REF!</definedName>
    <definedName name="P.Aparente" localSheetId="1">#REF!</definedName>
    <definedName name="P.Aparente">#REF!</definedName>
    <definedName name="P.Reatia" localSheetId="1">#REF!</definedName>
    <definedName name="P.Reatia">#REF!</definedName>
    <definedName name="p2mpmc2" localSheetId="1">#REF!</definedName>
    <definedName name="p2mpmc2">#REF!</definedName>
    <definedName name="p2mpmc3" localSheetId="1">#REF!</definedName>
    <definedName name="p2mpmc3">#REF!</definedName>
    <definedName name="p2mpmc4" localSheetId="1">#REF!</definedName>
    <definedName name="p2mpmc4">#REF!</definedName>
    <definedName name="P2MPTC2" localSheetId="1">#REF!</definedName>
    <definedName name="P2MPTC2">#REF!</definedName>
    <definedName name="p2mptc3" localSheetId="1">#REF!</definedName>
    <definedName name="p2mptc3">#REF!</definedName>
    <definedName name="p2mptc4" localSheetId="1">#REF!</definedName>
    <definedName name="p2mptc4">#REF!</definedName>
    <definedName name="p2mptg2" localSheetId="1">#REF!</definedName>
    <definedName name="p2mptg2">#REF!</definedName>
    <definedName name="p2mptg3" localSheetId="1">#REF!</definedName>
    <definedName name="p2mptg3">#REF!</definedName>
    <definedName name="p2mptg4" localSheetId="1">#REF!</definedName>
    <definedName name="p2mptg4">#REF!</definedName>
    <definedName name="p2mptg5" localSheetId="1">#REF!</definedName>
    <definedName name="p2mptg5">#REF!</definedName>
    <definedName name="p3mpmc3" localSheetId="1">#REF!</definedName>
    <definedName name="p3mpmc3">#REF!</definedName>
    <definedName name="p3mpmc4" localSheetId="1">#REF!</definedName>
    <definedName name="p3mpmc4">#REF!</definedName>
    <definedName name="p3mptc3" localSheetId="1">#REF!</definedName>
    <definedName name="p3mptc3">#REF!</definedName>
    <definedName name="p3mptc4" localSheetId="1">#REF!</definedName>
    <definedName name="p3mptc4">#REF!</definedName>
    <definedName name="p3mptg3" localSheetId="1">#REF!</definedName>
    <definedName name="p3mptg3">#REF!</definedName>
    <definedName name="p3mptg4" localSheetId="1">#REF!</definedName>
    <definedName name="p3mptg4">#REF!</definedName>
    <definedName name="p3mptg5" localSheetId="1">#REF!</definedName>
    <definedName name="p3mptg5">#REF!</definedName>
    <definedName name="p4mpmc4" localSheetId="1">#REF!</definedName>
    <definedName name="p4mpmc4">#REF!</definedName>
    <definedName name="p4mptc4" localSheetId="1">#REF!</definedName>
    <definedName name="p4mptc4">#REF!</definedName>
    <definedName name="p4mptg4" localSheetId="1">#REF!</definedName>
    <definedName name="p4mptg4">#REF!</definedName>
    <definedName name="p4mptg5" localSheetId="1">#REF!</definedName>
    <definedName name="p4mptg5">#REF!</definedName>
    <definedName name="p5mptg5" localSheetId="1">#REF!</definedName>
    <definedName name="p5mptg5">#REF!</definedName>
    <definedName name="p5mtg5" localSheetId="1">#REF!</definedName>
    <definedName name="p5mtg5">#REF!</definedName>
    <definedName name="pativar" localSheetId="1">#REF!</definedName>
    <definedName name="pativar">#REF!</definedName>
    <definedName name="PCORMC" localSheetId="1">[12]Cap7!#REF!</definedName>
    <definedName name="PCORMC">[12]Cap7!#REF!</definedName>
    <definedName name="PCORTC" localSheetId="1">[12]Cap7!#REF!</definedName>
    <definedName name="PCORTC">[12]Cap7!#REF!</definedName>
    <definedName name="PCORTG" localSheetId="1">[12]Cap7!#REF!</definedName>
    <definedName name="PCORTG">[12]Cap7!#REF!</definedName>
    <definedName name="Pedr_Refrat" localSheetId="1">#REF!</definedName>
    <definedName name="Pedr_Refrat">#REF!</definedName>
    <definedName name="Pedreiro" localSheetId="1">#REF!</definedName>
    <definedName name="Pedreiro">#REF!</definedName>
    <definedName name="Pedreiro_Ref" localSheetId="1">#REF!</definedName>
    <definedName name="Pedreiro_Ref">#REF!</definedName>
    <definedName name="Pedreiro_Refrat" localSheetId="1">#REF!</definedName>
    <definedName name="Pedreiro_Refrat">#REF!</definedName>
    <definedName name="Pintor" localSheetId="1">#REF!</definedName>
    <definedName name="Pintor">#REF!</definedName>
    <definedName name="plan" localSheetId="1">#REF!</definedName>
    <definedName name="plan">#REF!</definedName>
    <definedName name="PLANILHA" localSheetId="1">#REF!</definedName>
    <definedName name="PLANILHA">#REF!</definedName>
    <definedName name="pos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os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otencia">#REF!</definedName>
    <definedName name="PQ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Q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reços">[16]Preços!$A$3:$F$119</definedName>
    <definedName name="Print_Area_MI" localSheetId="1">#REF!</definedName>
    <definedName name="Print_Area_MI">#REF!</definedName>
    <definedName name="PROJ">[11]FCAC!$I$5</definedName>
    <definedName name="project_name">'[19]Page 1'!$H$7</definedName>
    <definedName name="Projects" localSheetId="1">#REF!</definedName>
    <definedName name="Projects">#REF!</definedName>
    <definedName name="Q" localSheetId="1">'[20]Solo I'!#REF!</definedName>
    <definedName name="Q">'[20]Solo I'!#REF!</definedName>
    <definedName name="qq" localSheetId="1">#REF!</definedName>
    <definedName name="qq">#REF!</definedName>
    <definedName name="qw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qw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relatório_de_faturamento">#REF!</definedName>
    <definedName name="Rendimento" localSheetId="1">#REF!</definedName>
    <definedName name="Rendimento">#REF!</definedName>
    <definedName name="RESINAS">[12]Cap7!#REF!</definedName>
    <definedName name="resultadorendimento" localSheetId="1">#REF!</definedName>
    <definedName name="resultadorendimento">#REF!</definedName>
    <definedName name="RESUMO" localSheetId="1">[12]Cap7!#REF!</definedName>
    <definedName name="RESUMO">[12]Cap7!#REF!</definedName>
    <definedName name="REV." localSheetId="1">#REF!</definedName>
    <definedName name="REV.">#REF!</definedName>
    <definedName name="Revestidor" localSheetId="1">#REF!</definedName>
    <definedName name="Revestidor">#REF!</definedName>
    <definedName name="Rg">[8]Ingles!$K$7:$K$202</definedName>
    <definedName name="riskATSTbaselineRequested">TRUE</definedName>
    <definedName name="riskATSTboxGraph">TRUE</definedName>
    <definedName name="riskATSTcomparisonGraph">TRUE</definedName>
    <definedName name="riskATSThistogramGraph">FALSE</definedName>
    <definedName name="riskATSToutputStatistic">4</definedName>
    <definedName name="riskATSTprintReport">FALSE</definedName>
    <definedName name="riskATSTreportsInActiveBook">FALSE</definedName>
    <definedName name="riskATSTreportsSelected">TRUE</definedName>
    <definedName name="riskATSTsequentialStress">TRUE</definedName>
    <definedName name="riskATSTsummaryReport">TRUE</definedName>
    <definedName name="RiskAutoStopPercChange">1.5</definedName>
    <definedName name="RiskCollectDistributionSamples">2</definedName>
    <definedName name="RiskExcelReportsGoInNewWorkbook">TRUE</definedName>
    <definedName name="RiskExcelReportsToGenerate">0</definedName>
    <definedName name="RiskFixedSeed">1</definedName>
    <definedName name="RiskGenerateExcelReportsAtEndOfSimulation">FALSE</definedName>
    <definedName name="RiskGroup">#REF!</definedName>
    <definedName name="RiskHasSettings">TRUE</definedName>
    <definedName name="RiskMinimizeOnStart">FALSE</definedName>
    <definedName name="RiskMonitorConvergence">FALSE</definedName>
    <definedName name="RiskNumIterations">5000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howRiskWindowAtEndOfSimulation">TRUE</definedName>
    <definedName name="RiskStandardRecalc">1</definedName>
    <definedName name="RiskTemplateSheetName">"myTemplate"</definedName>
    <definedName name="RiskUpdateDisplay">FALSE</definedName>
    <definedName name="RiskUseDifferentSeedForEachSim">FALSE</definedName>
    <definedName name="RiskUseFixedSeed">FALSE</definedName>
    <definedName name="RiskUseMultipleCPUs">FALSE</definedName>
    <definedName name="ROSTO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ROSTO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rr">#REF!</definedName>
    <definedName name="S">#N/A</definedName>
    <definedName name="sas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as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df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df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eguro_Internacional">#REF!</definedName>
    <definedName name="Serralheiro" localSheetId="1">#REF!</definedName>
    <definedName name="Serralheiro">#REF!</definedName>
    <definedName name="SixA">[7]Estimate!#REF!</definedName>
    <definedName name="SixB">[7]Estimate!#REF!</definedName>
    <definedName name="SixC">[7]Estimate!#REF!</definedName>
    <definedName name="SixD">[7]Estimate!#REF!</definedName>
    <definedName name="SixE">[7]Estimate!#REF!</definedName>
    <definedName name="SixF">[7]Estimate!#REF!</definedName>
    <definedName name="SixG">[7]Estimate!#REF!</definedName>
    <definedName name="SixH">[7]Estimate!#REF!</definedName>
    <definedName name="SixI">[7]Estimate!#REF!</definedName>
    <definedName name="SixJ">[7]Estimate!#REF!</definedName>
    <definedName name="SixK">[7]Estimate!#REF!</definedName>
    <definedName name="SixL">[7]Estimate!#REF!</definedName>
    <definedName name="SixM">[7]Estimate!#REF!</definedName>
    <definedName name="Soldador_AC" localSheetId="1">#REF!</definedName>
    <definedName name="Soldador_AC">#REF!</definedName>
    <definedName name="Soldador_AC_TIG" localSheetId="1">#REF!</definedName>
    <definedName name="Soldador_AC_TIG">#REF!</definedName>
    <definedName name="Soldador_ACarb" localSheetId="1">#REF!</definedName>
    <definedName name="Soldador_ACarb">#REF!</definedName>
    <definedName name="Soldador_AI" localSheetId="1">#REF!</definedName>
    <definedName name="Soldador_AI">#REF!</definedName>
    <definedName name="Soldador_AI_TIG" localSheetId="1">#REF!</definedName>
    <definedName name="Soldador_AI_TIG">#REF!</definedName>
    <definedName name="Soldador_AInox" localSheetId="1">#REF!</definedName>
    <definedName name="Soldador_AInox">#REF!</definedName>
    <definedName name="Soldador_AL" localSheetId="1">#REF!</definedName>
    <definedName name="Soldador_AL">#REF!</definedName>
    <definedName name="Soldador_AL_TIG" localSheetId="1">#REF!</definedName>
    <definedName name="Soldador_AL_TIG">#REF!</definedName>
    <definedName name="Soldador_ALiga" localSheetId="1">#REF!</definedName>
    <definedName name="Soldador_ALiga">#REF!</definedName>
    <definedName name="Soldador_Alum" localSheetId="1">#REF!</definedName>
    <definedName name="Soldador_Alum">#REF!</definedName>
    <definedName name="Soldador_Alumínio" localSheetId="1">#REF!</definedName>
    <definedName name="Soldador_Alumínio">#REF!</definedName>
    <definedName name="Soldador_Cob" localSheetId="1">#REF!</definedName>
    <definedName name="Soldador_Cob">#REF!</definedName>
    <definedName name="Soldador_Cobre" localSheetId="1">#REF!</definedName>
    <definedName name="Soldador_Cobre">#REF!</definedName>
    <definedName name="Soldador_Est" localSheetId="1">#REF!</definedName>
    <definedName name="Soldador_Est">#REF!</definedName>
    <definedName name="Soldador_Estrut" localSheetId="1">#REF!</definedName>
    <definedName name="Soldador_Estrut">#REF!</definedName>
    <definedName name="Soldador_TIG_AC" localSheetId="1">#REF!</definedName>
    <definedName name="Soldador_TIG_AC">#REF!</definedName>
    <definedName name="Soldador_TIG_AI" localSheetId="1">#REF!</definedName>
    <definedName name="Soldador_TIG_AI">#REF!</definedName>
    <definedName name="Soldador_TIG_AL" localSheetId="1">#REF!</definedName>
    <definedName name="Soldador_TIG_AL">#REF!</definedName>
    <definedName name="SS" localSheetId="1" hidden="1">[21]Plan4!#REF!</definedName>
    <definedName name="SS" hidden="1">[21]Plan4!#REF!</definedName>
    <definedName name="SSSSSSSS" localSheetId="1">[12]Cap7!#REF!</definedName>
    <definedName name="SSSSSSSS">[12]Cap7!#REF!</definedName>
    <definedName name="Subestação" localSheetId="1">#REF!</definedName>
    <definedName name="Subestação">#REF!</definedName>
    <definedName name="SYOKI_GAMEN">#N/A</definedName>
    <definedName name="tabelaDenominação" localSheetId="1">#REF!</definedName>
    <definedName name="tabelaDenominação">#REF!</definedName>
    <definedName name="Tag_Carga" localSheetId="1">#REF!</definedName>
    <definedName name="Tag_Carga">#REF!</definedName>
    <definedName name="Tag_CCM" localSheetId="1">#REF!</definedName>
    <definedName name="Tag_CCM">#REF!</definedName>
    <definedName name="TEC">[11]FCAC!$H$5</definedName>
    <definedName name="TEC." localSheetId="1">#REF!</definedName>
    <definedName name="TEC.">#REF!</definedName>
    <definedName name="TESTE" localSheetId="1">[7]Estimate!#REF!</definedName>
    <definedName name="TESTE">[7]Estimate!#REF!</definedName>
    <definedName name="TESTE2" localSheetId="1">[7]Estimate!#REF!</definedName>
    <definedName name="TESTE2">[7]Estimate!#REF!</definedName>
    <definedName name="thmed">[8]Ingles!$E$7:$E$202</definedName>
    <definedName name="thmin">[8]Ingles!$F$7:$F$202</definedName>
    <definedName name="ThreeA">[7]Estimate!#REF!</definedName>
    <definedName name="ThreeB">[7]Estimate!#REF!</definedName>
    <definedName name="ThreeC">[7]Estimate!#REF!</definedName>
    <definedName name="ThreeD">[7]Estimate!#REF!</definedName>
    <definedName name="ThreeE">[7]Estimate!#REF!</definedName>
    <definedName name="ThreeF">[7]Estimate!#REF!</definedName>
    <definedName name="ThreeG">[7]Estimate!#REF!</definedName>
    <definedName name="ThreeH">[7]Estimate!#REF!</definedName>
    <definedName name="ThreeI">[7]Estimate!#REF!</definedName>
    <definedName name="ThreeJ">[7]Estimate!#REF!</definedName>
    <definedName name="ThreeK">[7]Estimate!#REF!</definedName>
    <definedName name="ThreeL">[7]Estimate!#REF!</definedName>
    <definedName name="ThreeM">[7]Estimate!#REF!</definedName>
    <definedName name="TIPO_DE_INSTRUMENTO" localSheetId="1">#REF!</definedName>
    <definedName name="TIPO_DE_INSTRUMENTO">#REF!</definedName>
    <definedName name="tit">[9]Custos!$F$1</definedName>
    <definedName name="TIT_FIS" localSheetId="1">#REF!</definedName>
    <definedName name="TIT_FIS">#REF!</definedName>
    <definedName name="_xlnm.Print_Titles" localSheetId="1">RESUMO!$1:$11</definedName>
    <definedName name="_xlnm.Print_Titles">#N/A</definedName>
    <definedName name="Títulos_impressão_IM" localSheetId="1">[22]MCBR!#REF!</definedName>
    <definedName name="Títulos_impressão_IM">[22]MCBR!#REF!</definedName>
    <definedName name="TOTAL">[1]Plan2!$I$253</definedName>
    <definedName name="TPREVMC">[12]Cap7!#REF!</definedName>
    <definedName name="TPREVTC">[12]Cap7!#REF!</definedName>
    <definedName name="TPREVTG">[12]Cap7!#REF!</definedName>
    <definedName name="TwoA">[7]Estimate!#REF!</definedName>
    <definedName name="TwoB">[7]Estimate!#REF!</definedName>
    <definedName name="TwoC">[7]Estimate!#REF!</definedName>
    <definedName name="TwoD">[7]Estimate!#REF!</definedName>
    <definedName name="TwoE">[7]Estimate!#REF!</definedName>
    <definedName name="TwoF">[7]Estimate!#REF!</definedName>
    <definedName name="TwoG">[7]Estimate!#REF!</definedName>
    <definedName name="TwoH">[7]Estimate!#REF!</definedName>
    <definedName name="TwoI">[7]Estimate!#REF!</definedName>
    <definedName name="TwoJ">[7]Estimate!#REF!</definedName>
    <definedName name="TwoK">[7]Estimate!#REF!</definedName>
    <definedName name="TwoL">[7]Estimate!#REF!</definedName>
    <definedName name="TwoM">[7]Estimate!#REF!</definedName>
    <definedName name="UN" localSheetId="1">#REF!</definedName>
    <definedName name="UN">#REF!</definedName>
    <definedName name="Unidade" localSheetId="1">#REF!</definedName>
    <definedName name="Unidade">#REF!</definedName>
    <definedName name="VI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VI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agua">[8]Ingles!$M$7:$M$202</definedName>
    <definedName name="wnr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nr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pipe">[8]Ingles!$L$7:$L$202</definedName>
    <definedName name="wrn.Caixa._.de._.Ferramentas." localSheetId="1" hidden="1">{#N/A,#N/A,FALSE,"Eletricista";#N/A,#N/A,FALSE,"Mec. Refrig.";#N/A,#N/A,FALSE,"Civil";#N/A,#N/A,FALSE,"Civ";#N/A,#N/A,FALSE,"Serralheiro";#N/A,#N/A,FALSE,"Encanador";#N/A,#N/A,FALSE,"Eletr.";#N/A,#N/A,FALSE,"EL";#N/A,#N/A,FALSE,"Mec.Refrig.";#N/A,#N/A,FALSE,"Serv. Civ.";#N/A,#N/A,FALSE,"MMO";#N/A,#N/A,FALSE,"EN - CA";#N/A,#N/A,FALSE,"EL - ELT";#N/A,#N/A,FALSE,"PE";#N/A,#N/A,FALSE,"CARP";#N/A,#N/A,FALSE,"TAPEC";#N/A,#N/A,FALSE,"FU";#N/A,#N/A,FALSE,"Mec. Manut.";#N/A,#N/A,FALSE,"SO";#N/A,#N/A,FALSE,"Marc."}</definedName>
    <definedName name="wrn.Caixa._.de._.Ferramentas." hidden="1">{#N/A,#N/A,FALSE,"Eletricista";#N/A,#N/A,FALSE,"Mec. Refrig.";#N/A,#N/A,FALSE,"Civil";#N/A,#N/A,FALSE,"Civ";#N/A,#N/A,FALSE,"Serralheiro";#N/A,#N/A,FALSE,"Encanador";#N/A,#N/A,FALSE,"Eletr.";#N/A,#N/A,FALSE,"EL";#N/A,#N/A,FALSE,"Mec.Refrig.";#N/A,#N/A,FALSE,"Serv. Civ.";#N/A,#N/A,FALSE,"MMO";#N/A,#N/A,FALSE,"EN - CA";#N/A,#N/A,FALSE,"EL - ELT";#N/A,#N/A,FALSE,"PE";#N/A,#N/A,FALSE,"CARP";#N/A,#N/A,FALSE,"TAPEC";#N/A,#N/A,FALSE,"FU";#N/A,#N/A,FALSE,"Mec. Manut.";#N/A,#N/A,FALSE,"SO";#N/A,#N/A,FALSE,"Marc."}</definedName>
    <definedName name="wrn.Caixa._.de._.Ferramentas._.Individuais." localSheetId="1" hidden="1">{#N/A,#N/A,FALSE,"Eletricista";#N/A,#N/A,FALSE,"Mecânico de Refrigeração";#N/A,#N/A,FALSE,"Obra civil";#N/A,#N/A,FALSE,"Serralheiro e Mecânico Montador";#N/A,#N/A,FALSE,"Encanador e Caldeireiro";#N/A,#N/A,FALSE,"Eletricista eletrônico";#N/A,#N/A,FALSE,"Pedreiro";#N/A,#N/A,FALSE,"Carpinteiro";#N/A,#N/A,FALSE,"Tapeceiro";#N/A,#N/A,FALSE,"Funileiro";#N/A,#N/A,FALSE,"Mecânico de Manutenção";#N/A,#N/A,FALSE,"Soldador";#N/A,#N/A,FALSE,"Marceneiro";#N/A,#N/A,FALSE,"Laminador"}</definedName>
    <definedName name="wrn.Caixa._.de._.Ferramentas._.Individuais." hidden="1">{#N/A,#N/A,FALSE,"Eletricista";#N/A,#N/A,FALSE,"Mecânico de Refrigeração";#N/A,#N/A,FALSE,"Obra civil";#N/A,#N/A,FALSE,"Serralheiro e Mecânico Montador";#N/A,#N/A,FALSE,"Encanador e Caldeireiro";#N/A,#N/A,FALSE,"Eletricista eletrônico";#N/A,#N/A,FALSE,"Pedreiro";#N/A,#N/A,FALSE,"Carpinteiro";#N/A,#N/A,FALSE,"Tapeceiro";#N/A,#N/A,FALSE,"Funileiro";#N/A,#N/A,FALSE,"Mecânico de Manutenção";#N/A,#N/A,FALSE,"Soldador";#N/A,#N/A,FALSE,"Marceneiro";#N/A,#N/A,FALSE,"Laminador"}</definedName>
    <definedName name="wrn.Cronograma." localSheetId="1" hidden="1">{#N/A,#N/A,FALSE,"Cronograma";#N/A,#N/A,FALSE,"Cronogr. 2"}</definedName>
    <definedName name="wrn.Cronograma." hidden="1">{#N/A,#N/A,FALSE,"Cronograma";#N/A,#N/A,FALSE,"Cronogr. 2"}</definedName>
    <definedName name="wrn.ESTIMAT." localSheetId="1" hidden="1">{#N/A,#N/A,FALSE,"RA";#N/A,#N/A,FALSE,"APO";#N/A,#N/A,FALSE,"MOD";#N/A,#N/A,FALSE,"ESA";#N/A,#N/A,FALSE,"MOI";#N/A,#N/A,FALSE,"ALIM_TRANS";#N/A,#N/A,FALSE,"EQUIP.";#N/A,#N/A,FALSE,"EPI_FER.CONS";#N/A,#N/A,FALSE,"GAS_SOLDA_TINTA_AREIA";#N/A,#N/A,FALSE,"MAT.CONS";#N/A,#N/A,FALSE,"RES.SUB";#N/A,#N/A,FALSE,"CANT.";#N/A,#N/A,FALSE,"MAT.PERM";#N/A,#N/A,FALSE,"CUS.DIR";#N/A,#N/A,FALSE,"2.3";#N/A,#N/A,FALSE,"total";#N/A,#N/A,FALSE,"CUSTO";#N/A,#N/A,FALSE,"ORÇAM"}</definedName>
    <definedName name="wrn.ESTIMAT." hidden="1">{#N/A,#N/A,FALSE,"RA";#N/A,#N/A,FALSE,"APO";#N/A,#N/A,FALSE,"MOD";#N/A,#N/A,FALSE,"ESA";#N/A,#N/A,FALSE,"MOI";#N/A,#N/A,FALSE,"ALIM_TRANS";#N/A,#N/A,FALSE,"EQUIP.";#N/A,#N/A,FALSE,"EPI_FER.CONS";#N/A,#N/A,FALSE,"GAS_SOLDA_TINTA_AREIA";#N/A,#N/A,FALSE,"MAT.CONS";#N/A,#N/A,FALSE,"RES.SUB";#N/A,#N/A,FALSE,"CANT.";#N/A,#N/A,FALSE,"MAT.PERM";#N/A,#N/A,FALSE,"CUS.DIR";#N/A,#N/A,FALSE,"2.3";#N/A,#N/A,FALSE,"total";#N/A,#N/A,FALSE,"CUSTO";#N/A,#N/A,FALSE,"ORÇAM"}</definedName>
    <definedName name="wrn.impressao." localSheetId="1" hidden="1">{#N/A,#N/A,FALSE,"FASE1";#N/A,#N/A,FALSE,"FASE2";#N/A,#N/A,FALSE,"FASE3";#N/A,#N/A,FALSE,"FASE4";#N/A,#N/A,FALSE,"FASE5";#N/A,#N/A,FALSE,"FASE6";#N/A,#N/A,FALSE,"FASE7";#N/A,#N/A,FALSE,"FASE8";#N/A,#N/A,FALSE,"FASE9";#N/A,#N/A,FALSE,"FASE10";#N/A,#N/A,FALSE,"EQUIPAMENTOS";#N/A,#N/A,FALSE,"MOI";#N/A,#N/A,FALSE,"CANTEIRO";#N/A,#N/A,FALSE,"TERCEIROS";#N/A,#N/A,FALSE,"DCO";#N/A,#N/A,FALSE,"RESUMO"}</definedName>
    <definedName name="wrn.impressao." hidden="1">{#N/A,#N/A,FALSE,"FASE1";#N/A,#N/A,FALSE,"FASE2";#N/A,#N/A,FALSE,"FASE3";#N/A,#N/A,FALSE,"FASE4";#N/A,#N/A,FALSE,"FASE5";#N/A,#N/A,FALSE,"FASE6";#N/A,#N/A,FALSE,"FASE7";#N/A,#N/A,FALSE,"FASE8";#N/A,#N/A,FALSE,"FASE9";#N/A,#N/A,FALSE,"FASE10";#N/A,#N/A,FALSE,"EQUIPAMENTOS";#N/A,#N/A,FALSE,"MOI";#N/A,#N/A,FALSE,"CANTEIRO";#N/A,#N/A,FALSE,"TERCEIROS";#N/A,#N/A,FALSE,"DCO";#N/A,#N/A,FALSE,"RESUMO"}</definedName>
    <definedName name="WRN.PEND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2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3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4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total">[8]Ingles!$N$7:$N$202</definedName>
    <definedName name="X" localSheetId="1">#REF!</definedName>
    <definedName name="X">#REF!</definedName>
    <definedName name="xxx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X">#REF!</definedName>
    <definedName name="XXXXXX" localSheetId="1">#REF!</definedName>
    <definedName name="XXXXXX">#REF!</definedName>
    <definedName name="XXXXXXX">[12]Cap7!#REF!</definedName>
    <definedName name="XYZZXZXXZXZ" localSheetId="1">#REF!</definedName>
    <definedName name="XYZZXZXXZXZ">#REF!</definedName>
    <definedName name="Z">[8]Ingles!$J$7:$J$202</definedName>
    <definedName name="Z_0CCF26D2_015A_48BB_A932_E67ED632CE05_.wvu.FilterData" localSheetId="1" hidden="1">RESUMO!$A$11:$O$11</definedName>
    <definedName name="Z_0CCF26D2_015A_48BB_A932_E67ED632CE05_.wvu.PrintArea" localSheetId="10" hidden="1">BDI!$A$1:$G$36</definedName>
    <definedName name="Z_0CCF26D2_015A_48BB_A932_E67ED632CE05_.wvu.PrintArea" localSheetId="1" hidden="1">RESUMO!$A$1:$W$19</definedName>
    <definedName name="Z_0CCF26D2_015A_48BB_A932_E67ED632CE05_.wvu.PrintTitles" localSheetId="1" hidden="1">RESUMO!$1:$11</definedName>
    <definedName name="Z_139CDC34_A2AE_4FB8_A6BF_3FCAEDE2A712_.wvu.FilterData" localSheetId="1" hidden="1">RESUMO!$A$11:$O$11</definedName>
    <definedName name="Z_139CDC34_A2AE_4FB8_A6BF_3FCAEDE2A712_.wvu.PrintArea" localSheetId="10" hidden="1">BDI!$A$1:$G$36</definedName>
    <definedName name="Z_139CDC34_A2AE_4FB8_A6BF_3FCAEDE2A712_.wvu.PrintArea" localSheetId="1" hidden="1">RESUMO!$A$1:$W$19</definedName>
    <definedName name="Z_139CDC34_A2AE_4FB8_A6BF_3FCAEDE2A712_.wvu.PrintTitles" localSheetId="1" hidden="1">RESUMO!$1:$11</definedName>
    <definedName name="Z_EC1863A0_3B45_43E6_81CD_D9608D52C52A_.wvu.FilterData" localSheetId="1" hidden="1">RESUMO!$A$11:$O$11</definedName>
    <definedName name="Z_EC1863A0_3B45_43E6_81CD_D9608D52C52A_.wvu.PrintArea" localSheetId="10" hidden="1">BDI!$A$1:$G$36</definedName>
    <definedName name="Z_EC1863A0_3B45_43E6_81CD_D9608D52C52A_.wvu.PrintArea" localSheetId="1" hidden="1">RESUMO!$A$1:$W$19</definedName>
    <definedName name="Z_EC1863A0_3B45_43E6_81CD_D9608D52C52A_.wvu.PrintTitles" localSheetId="1" hidden="1">RESUMO!$1:$11</definedName>
  </definedNames>
  <calcPr calcId="191029"/>
  <customWorkbookViews>
    <customWorkbookView name="Luanna Fernandes De Lima - Modo de exibição pessoal" guid="{0CCF26D2-015A-48BB-A932-E67ED632CE05}" mergeInterval="0" personalView="1" maximized="1" xWindow="-8" yWindow="-8" windowWidth="1382" windowHeight="744" tabRatio="646" activeSheetId="2"/>
    <customWorkbookView name="Rubia Fernanda Grigoletto - Modo de exibição pessoal" guid="{139CDC34-A2AE-4FB8-A6BF-3FCAEDE2A712}" autoUpdate="1" mergeInterval="10" personalView="1" maximized="1" xWindow="-8" yWindow="-8" windowWidth="1382" windowHeight="744" tabRatio="646" activeSheetId="2"/>
    <customWorkbookView name="Paula Mantovanelli - Modo de exibição pessoal" guid="{EC1863A0-3B45-43E6-81CD-D9608D52C52A}" mergeInterval="0" personalView="1" maximized="1" xWindow="-8" yWindow="-8" windowWidth="1382" windowHeight="744" tabRatio="646" activeSheetId="2"/>
  </customWorkbookViews>
</workbook>
</file>

<file path=xl/calcChain.xml><?xml version="1.0" encoding="utf-8"?>
<calcChain xmlns="http://schemas.openxmlformats.org/spreadsheetml/2006/main">
  <c r="Q17" i="7" l="1"/>
  <c r="J59" i="13"/>
  <c r="K59" i="13" s="1"/>
  <c r="J57" i="13"/>
  <c r="K57" i="13" s="1"/>
  <c r="H57" i="13"/>
  <c r="J56" i="13"/>
  <c r="K56" i="13" s="1"/>
  <c r="H56" i="13"/>
  <c r="J55" i="13"/>
  <c r="K55" i="13" s="1"/>
  <c r="H55" i="13"/>
  <c r="J54" i="13"/>
  <c r="K54" i="13" s="1"/>
  <c r="J52" i="13"/>
  <c r="K52" i="13" s="1"/>
  <c r="J51" i="13"/>
  <c r="K51" i="13" s="1"/>
  <c r="J50" i="13"/>
  <c r="K50" i="13" s="1"/>
  <c r="J49" i="13"/>
  <c r="K49" i="13" s="1"/>
  <c r="J48" i="13"/>
  <c r="K48" i="13" s="1"/>
  <c r="J47" i="13"/>
  <c r="K47" i="13" s="1"/>
  <c r="J46" i="13"/>
  <c r="K46" i="13" s="1"/>
  <c r="J45" i="13"/>
  <c r="K45" i="13" s="1"/>
  <c r="J43" i="13"/>
  <c r="K43" i="13" s="1"/>
  <c r="J42" i="13"/>
  <c r="K42" i="13" s="1"/>
  <c r="J41" i="13"/>
  <c r="K41" i="13" s="1"/>
  <c r="J39" i="13"/>
  <c r="K39" i="13" s="1"/>
  <c r="J38" i="13"/>
  <c r="K38" i="13" s="1"/>
  <c r="J37" i="13"/>
  <c r="K37" i="13" s="1"/>
  <c r="J36" i="13"/>
  <c r="K36" i="13" s="1"/>
  <c r="J35" i="13"/>
  <c r="K35" i="13" s="1"/>
  <c r="J34" i="13"/>
  <c r="K34" i="13" s="1"/>
  <c r="J33" i="13"/>
  <c r="K33" i="13" s="1"/>
  <c r="J32" i="13"/>
  <c r="K32" i="13" s="1"/>
  <c r="J31" i="13"/>
  <c r="K31" i="13" s="1"/>
  <c r="J30" i="13"/>
  <c r="K30" i="13" s="1"/>
  <c r="J29" i="13"/>
  <c r="K29" i="13" s="1"/>
  <c r="J28" i="13"/>
  <c r="K28" i="13" s="1"/>
  <c r="J26" i="13"/>
  <c r="K26" i="13" s="1"/>
  <c r="J25" i="13"/>
  <c r="K25" i="13" s="1"/>
  <c r="J24" i="13"/>
  <c r="K24" i="13" s="1"/>
  <c r="J23" i="13"/>
  <c r="K23" i="13" s="1"/>
  <c r="J21" i="13"/>
  <c r="K21" i="13" s="1"/>
  <c r="J20" i="13"/>
  <c r="K20" i="13" s="1"/>
  <c r="J19" i="13"/>
  <c r="K19" i="13" s="1"/>
  <c r="J18" i="13"/>
  <c r="K18" i="13" s="1"/>
  <c r="J17" i="13"/>
  <c r="K17" i="13" s="1"/>
  <c r="J16" i="13"/>
  <c r="D10" i="13"/>
  <c r="K8" i="13"/>
  <c r="J8" i="13"/>
  <c r="I8" i="13"/>
  <c r="D8" i="13"/>
  <c r="K7" i="13"/>
  <c r="K6" i="13"/>
  <c r="J6" i="13"/>
  <c r="I6" i="13"/>
  <c r="F6" i="13"/>
  <c r="E6" i="13"/>
  <c r="D6" i="13"/>
  <c r="K5" i="13"/>
  <c r="J5" i="13"/>
  <c r="F5" i="13"/>
  <c r="E5" i="13"/>
  <c r="D5" i="13"/>
  <c r="K4" i="13"/>
  <c r="D4" i="13"/>
  <c r="D1" i="13"/>
  <c r="J14" i="13" l="1"/>
  <c r="J60" i="13" s="1"/>
  <c r="K16" i="13"/>
  <c r="K14" i="13" l="1"/>
  <c r="K60" i="13" s="1"/>
  <c r="L16" i="13" s="1"/>
  <c r="L14" i="13" l="1"/>
  <c r="L60" i="13" s="1"/>
  <c r="L19" i="13"/>
  <c r="L26" i="13"/>
  <c r="L33" i="13"/>
  <c r="L30" i="13"/>
  <c r="L39" i="13"/>
  <c r="L47" i="13"/>
  <c r="L17" i="13"/>
  <c r="L24" i="13"/>
  <c r="L59" i="13"/>
  <c r="L56" i="13"/>
  <c r="L18" i="13"/>
  <c r="L32" i="13"/>
  <c r="L38" i="13"/>
  <c r="L31" i="13"/>
  <c r="L54" i="13"/>
  <c r="L57" i="13"/>
  <c r="L23" i="13"/>
  <c r="L28" i="13"/>
  <c r="L20" i="13"/>
  <c r="L36" i="13"/>
  <c r="L41" i="13"/>
  <c r="L43" i="13"/>
  <c r="L34" i="13"/>
  <c r="L50" i="13"/>
  <c r="L29" i="13"/>
  <c r="L48" i="13"/>
  <c r="L42" i="13"/>
  <c r="L45" i="13"/>
  <c r="L37" i="13"/>
  <c r="L55" i="13"/>
  <c r="L21" i="13"/>
  <c r="L51" i="13"/>
  <c r="L35" i="13"/>
  <c r="L25" i="13"/>
  <c r="L49" i="13"/>
  <c r="L46" i="13"/>
  <c r="L52" i="13"/>
  <c r="Q15" i="7" l="1"/>
  <c r="J287" i="12"/>
  <c r="J283" i="12"/>
  <c r="K283" i="12" s="1"/>
  <c r="J282" i="12"/>
  <c r="K282" i="12" s="1"/>
  <c r="J281" i="12"/>
  <c r="J276" i="12"/>
  <c r="K276" i="12" s="1"/>
  <c r="H276" i="12"/>
  <c r="J275" i="12"/>
  <c r="K275" i="12" s="1"/>
  <c r="J274" i="12"/>
  <c r="K274" i="12" s="1"/>
  <c r="J273" i="12"/>
  <c r="K273" i="12" s="1"/>
  <c r="J272" i="12"/>
  <c r="K272" i="12" s="1"/>
  <c r="J271" i="12"/>
  <c r="K271" i="12" s="1"/>
  <c r="J270" i="12"/>
  <c r="K270" i="12" s="1"/>
  <c r="J269" i="12"/>
  <c r="K269" i="12" s="1"/>
  <c r="J268" i="12"/>
  <c r="K268" i="12" s="1"/>
  <c r="J265" i="12"/>
  <c r="K265" i="12" s="1"/>
  <c r="J264" i="12"/>
  <c r="K264" i="12" s="1"/>
  <c r="H264" i="12"/>
  <c r="H265" i="12" s="1"/>
  <c r="J263" i="12"/>
  <c r="K263" i="12" s="1"/>
  <c r="J262" i="12"/>
  <c r="K262" i="12" s="1"/>
  <c r="J261" i="12"/>
  <c r="K261" i="12" s="1"/>
  <c r="J260" i="12"/>
  <c r="K260" i="12" s="1"/>
  <c r="J257" i="12"/>
  <c r="K257" i="12" s="1"/>
  <c r="H257" i="12"/>
  <c r="J256" i="12"/>
  <c r="K256" i="12" s="1"/>
  <c r="J255" i="12"/>
  <c r="K255" i="12" s="1"/>
  <c r="J254" i="12"/>
  <c r="K254" i="12" s="1"/>
  <c r="J253" i="12"/>
  <c r="K253" i="12" s="1"/>
  <c r="J252" i="12"/>
  <c r="K252" i="12" s="1"/>
  <c r="J251" i="12"/>
  <c r="K251" i="12" s="1"/>
  <c r="J250" i="12"/>
  <c r="K250" i="12" s="1"/>
  <c r="J249" i="12"/>
  <c r="K249" i="12" s="1"/>
  <c r="J246" i="12"/>
  <c r="K246" i="12" s="1"/>
  <c r="H246" i="12"/>
  <c r="J245" i="12"/>
  <c r="K245" i="12" s="1"/>
  <c r="H245" i="12"/>
  <c r="J244" i="12"/>
  <c r="K244" i="12" s="1"/>
  <c r="J243" i="12"/>
  <c r="K243" i="12" s="1"/>
  <c r="J242" i="12"/>
  <c r="K242" i="12" s="1"/>
  <c r="J239" i="12"/>
  <c r="K239" i="12" s="1"/>
  <c r="J238" i="12"/>
  <c r="K238" i="12" s="1"/>
  <c r="J235" i="12"/>
  <c r="K235" i="12" s="1"/>
  <c r="J234" i="12"/>
  <c r="K234" i="12" s="1"/>
  <c r="J233" i="12"/>
  <c r="K233" i="12" s="1"/>
  <c r="J232" i="12"/>
  <c r="K232" i="12" s="1"/>
  <c r="J229" i="12"/>
  <c r="K229" i="12" s="1"/>
  <c r="J228" i="12"/>
  <c r="K228" i="12" s="1"/>
  <c r="J227" i="12"/>
  <c r="K227" i="12" s="1"/>
  <c r="J226" i="12"/>
  <c r="K226" i="12" s="1"/>
  <c r="J225" i="12"/>
  <c r="K225" i="12" s="1"/>
  <c r="J224" i="12"/>
  <c r="K224" i="12" s="1"/>
  <c r="J223" i="12"/>
  <c r="K223" i="12" s="1"/>
  <c r="J222" i="12"/>
  <c r="K222" i="12" s="1"/>
  <c r="J221" i="12"/>
  <c r="K221" i="12" s="1"/>
  <c r="K217" i="12"/>
  <c r="J217" i="12"/>
  <c r="H217" i="12"/>
  <c r="H218" i="12" s="1"/>
  <c r="J218" i="12" s="1"/>
  <c r="K218" i="12" s="1"/>
  <c r="J216" i="12"/>
  <c r="K216" i="12" s="1"/>
  <c r="J215" i="12"/>
  <c r="K215" i="12" s="1"/>
  <c r="J214" i="12"/>
  <c r="K214" i="12" s="1"/>
  <c r="J211" i="12"/>
  <c r="K211" i="12" s="1"/>
  <c r="J210" i="12"/>
  <c r="K210" i="12" s="1"/>
  <c r="J209" i="12"/>
  <c r="K209" i="12" s="1"/>
  <c r="H209" i="12"/>
  <c r="H210" i="12" s="1"/>
  <c r="J208" i="12"/>
  <c r="K208" i="12" s="1"/>
  <c r="J207" i="12"/>
  <c r="K207" i="12" s="1"/>
  <c r="J206" i="12"/>
  <c r="K206" i="12" s="1"/>
  <c r="J205" i="12"/>
  <c r="K205" i="12" s="1"/>
  <c r="J204" i="12"/>
  <c r="K204" i="12" s="1"/>
  <c r="J203" i="12"/>
  <c r="K203" i="12" s="1"/>
  <c r="J202" i="12"/>
  <c r="K202" i="12" s="1"/>
  <c r="J201" i="12"/>
  <c r="K201" i="12" s="1"/>
  <c r="J200" i="12"/>
  <c r="K200" i="12" s="1"/>
  <c r="J197" i="12"/>
  <c r="K197" i="12" s="1"/>
  <c r="J196" i="12"/>
  <c r="K196" i="12" s="1"/>
  <c r="J195" i="12"/>
  <c r="K195" i="12" s="1"/>
  <c r="J194" i="12"/>
  <c r="K194" i="12" s="1"/>
  <c r="J193" i="12"/>
  <c r="J188" i="12"/>
  <c r="K188" i="12" s="1"/>
  <c r="J187" i="12"/>
  <c r="K187" i="12" s="1"/>
  <c r="J186" i="12"/>
  <c r="K186" i="12" s="1"/>
  <c r="J183" i="12"/>
  <c r="K183" i="12" s="1"/>
  <c r="J182" i="12"/>
  <c r="K182" i="12" s="1"/>
  <c r="J181" i="12"/>
  <c r="K181" i="12" s="1"/>
  <c r="J180" i="12"/>
  <c r="J175" i="12"/>
  <c r="K175" i="12" s="1"/>
  <c r="J174" i="12"/>
  <c r="K174" i="12" s="1"/>
  <c r="K171" i="12"/>
  <c r="J171" i="12"/>
  <c r="J170" i="12"/>
  <c r="K170" i="12" s="1"/>
  <c r="J169" i="12"/>
  <c r="K169" i="12" s="1"/>
  <c r="J166" i="12"/>
  <c r="K166" i="12" s="1"/>
  <c r="J165" i="12"/>
  <c r="J160" i="12"/>
  <c r="K160" i="12" s="1"/>
  <c r="J159" i="12"/>
  <c r="K159" i="12" s="1"/>
  <c r="J158" i="12"/>
  <c r="K158" i="12" s="1"/>
  <c r="J157" i="12"/>
  <c r="K157" i="12" s="1"/>
  <c r="J156" i="12"/>
  <c r="K156" i="12" s="1"/>
  <c r="J155" i="12"/>
  <c r="K155" i="12" s="1"/>
  <c r="J154" i="12"/>
  <c r="K154" i="12" s="1"/>
  <c r="J153" i="12"/>
  <c r="K153" i="12" s="1"/>
  <c r="J152" i="12"/>
  <c r="K152" i="12" s="1"/>
  <c r="H152" i="12"/>
  <c r="J151" i="12"/>
  <c r="K151" i="12" s="1"/>
  <c r="J150" i="12"/>
  <c r="K150" i="12" s="1"/>
  <c r="J149" i="12"/>
  <c r="K149" i="12" s="1"/>
  <c r="J148" i="12"/>
  <c r="K148" i="12" s="1"/>
  <c r="J147" i="12"/>
  <c r="K147" i="12" s="1"/>
  <c r="J146" i="12"/>
  <c r="K146" i="12" s="1"/>
  <c r="J145" i="12"/>
  <c r="K145" i="12" s="1"/>
  <c r="J144" i="12"/>
  <c r="K144" i="12" s="1"/>
  <c r="J143" i="12"/>
  <c r="K143" i="12" s="1"/>
  <c r="J142" i="12"/>
  <c r="K142" i="12" s="1"/>
  <c r="J141" i="12"/>
  <c r="K141" i="12" s="1"/>
  <c r="J140" i="12"/>
  <c r="K140" i="12" s="1"/>
  <c r="J139" i="12"/>
  <c r="K139" i="12" s="1"/>
  <c r="J138" i="12"/>
  <c r="K138" i="12" s="1"/>
  <c r="J137" i="12"/>
  <c r="K137" i="12" s="1"/>
  <c r="K134" i="12"/>
  <c r="J134" i="12"/>
  <c r="J133" i="12"/>
  <c r="K133" i="12" s="1"/>
  <c r="J132" i="12"/>
  <c r="K132" i="12" s="1"/>
  <c r="J131" i="12"/>
  <c r="K131" i="12" s="1"/>
  <c r="J130" i="12"/>
  <c r="K130" i="12" s="1"/>
  <c r="J129" i="12"/>
  <c r="K129" i="12" s="1"/>
  <c r="J128" i="12"/>
  <c r="K128" i="12" s="1"/>
  <c r="J127" i="12"/>
  <c r="K127" i="12" s="1"/>
  <c r="J126" i="12"/>
  <c r="K126" i="12" s="1"/>
  <c r="J123" i="12"/>
  <c r="K123" i="12" s="1"/>
  <c r="J122" i="12"/>
  <c r="K122" i="12" s="1"/>
  <c r="J121" i="12"/>
  <c r="K121" i="12" s="1"/>
  <c r="J120" i="12"/>
  <c r="K120" i="12" s="1"/>
  <c r="J119" i="12"/>
  <c r="K119" i="12" s="1"/>
  <c r="J118" i="12"/>
  <c r="K118" i="12" s="1"/>
  <c r="J117" i="12"/>
  <c r="K117" i="12" s="1"/>
  <c r="J116" i="12"/>
  <c r="K116" i="12" s="1"/>
  <c r="J115" i="12"/>
  <c r="K115" i="12" s="1"/>
  <c r="J112" i="12"/>
  <c r="K112" i="12" s="1"/>
  <c r="J111" i="12"/>
  <c r="K111" i="12" s="1"/>
  <c r="J110" i="12"/>
  <c r="K110" i="12" s="1"/>
  <c r="J109" i="12"/>
  <c r="K109" i="12" s="1"/>
  <c r="J108" i="12"/>
  <c r="K108" i="12" s="1"/>
  <c r="J107" i="12"/>
  <c r="K107" i="12" s="1"/>
  <c r="J106" i="12"/>
  <c r="K106" i="12" s="1"/>
  <c r="J105" i="12"/>
  <c r="K105" i="12" s="1"/>
  <c r="J104" i="12"/>
  <c r="K104" i="12" s="1"/>
  <c r="J101" i="12"/>
  <c r="K101" i="12" s="1"/>
  <c r="J100" i="12"/>
  <c r="K100" i="12" s="1"/>
  <c r="J99" i="12"/>
  <c r="K99" i="12" s="1"/>
  <c r="J98" i="12"/>
  <c r="K98" i="12" s="1"/>
  <c r="J97" i="12"/>
  <c r="K97" i="12" s="1"/>
  <c r="J96" i="12"/>
  <c r="K96" i="12" s="1"/>
  <c r="J95" i="12"/>
  <c r="K95" i="12" s="1"/>
  <c r="J94" i="12"/>
  <c r="K94" i="12" s="1"/>
  <c r="J93" i="12"/>
  <c r="K93" i="12" s="1"/>
  <c r="K92" i="12"/>
  <c r="J92" i="12"/>
  <c r="J91" i="12"/>
  <c r="K91" i="12" s="1"/>
  <c r="J90" i="12"/>
  <c r="K90" i="12" s="1"/>
  <c r="J89" i="12"/>
  <c r="K89" i="12" s="1"/>
  <c r="J88" i="12"/>
  <c r="K88" i="12" s="1"/>
  <c r="J87" i="12"/>
  <c r="K87" i="12" s="1"/>
  <c r="J86" i="12"/>
  <c r="K86" i="12" s="1"/>
  <c r="J85" i="12"/>
  <c r="K85" i="12" s="1"/>
  <c r="J82" i="12"/>
  <c r="K82" i="12" s="1"/>
  <c r="H80" i="12"/>
  <c r="J79" i="12"/>
  <c r="K79" i="12" s="1"/>
  <c r="H79" i="12"/>
  <c r="J78" i="12"/>
  <c r="K78" i="12" s="1"/>
  <c r="J77" i="12"/>
  <c r="K77" i="12" s="1"/>
  <c r="J76" i="12"/>
  <c r="K76" i="12" s="1"/>
  <c r="J75" i="12"/>
  <c r="K75" i="12" s="1"/>
  <c r="J74" i="12"/>
  <c r="K74" i="12" s="1"/>
  <c r="J73" i="12"/>
  <c r="K73" i="12" s="1"/>
  <c r="J72" i="12"/>
  <c r="K72" i="12" s="1"/>
  <c r="J71" i="12"/>
  <c r="K71" i="12" s="1"/>
  <c r="J70" i="12"/>
  <c r="K70" i="12" s="1"/>
  <c r="J67" i="12"/>
  <c r="K67" i="12" s="1"/>
  <c r="J66" i="12"/>
  <c r="K66" i="12" s="1"/>
  <c r="J65" i="12"/>
  <c r="K65" i="12" s="1"/>
  <c r="J64" i="12"/>
  <c r="K64" i="12" s="1"/>
  <c r="J63" i="12"/>
  <c r="K63" i="12" s="1"/>
  <c r="J62" i="12"/>
  <c r="K62" i="12" s="1"/>
  <c r="J61" i="12"/>
  <c r="K61" i="12" s="1"/>
  <c r="J60" i="12"/>
  <c r="K60" i="12" s="1"/>
  <c r="J59" i="12"/>
  <c r="J54" i="12"/>
  <c r="K54" i="12" s="1"/>
  <c r="J53" i="12"/>
  <c r="K53" i="12" s="1"/>
  <c r="J50" i="12"/>
  <c r="K50" i="12" s="1"/>
  <c r="J47" i="12"/>
  <c r="K47" i="12" s="1"/>
  <c r="J46" i="12"/>
  <c r="K46" i="12" s="1"/>
  <c r="J45" i="12"/>
  <c r="K45" i="12" s="1"/>
  <c r="J44" i="12"/>
  <c r="K44" i="12" s="1"/>
  <c r="J43" i="12"/>
  <c r="K43" i="12" s="1"/>
  <c r="J42" i="12"/>
  <c r="K42" i="12" s="1"/>
  <c r="J41" i="12"/>
  <c r="K41" i="12" s="1"/>
  <c r="J40" i="12"/>
  <c r="K40" i="12" s="1"/>
  <c r="J35" i="12"/>
  <c r="K35" i="12" s="1"/>
  <c r="J34" i="12"/>
  <c r="K34" i="12" s="1"/>
  <c r="J33" i="12"/>
  <c r="K33" i="12" s="1"/>
  <c r="J32" i="12"/>
  <c r="K32" i="12" s="1"/>
  <c r="H29" i="12"/>
  <c r="J29" i="12" s="1"/>
  <c r="J28" i="12"/>
  <c r="K28" i="12" s="1"/>
  <c r="H28" i="12"/>
  <c r="J25" i="12"/>
  <c r="K25" i="12" s="1"/>
  <c r="J24" i="12"/>
  <c r="K24" i="12" s="1"/>
  <c r="J23" i="12"/>
  <c r="K23" i="12" s="1"/>
  <c r="J22" i="12"/>
  <c r="K22" i="12" s="1"/>
  <c r="J21" i="12"/>
  <c r="K21" i="12" s="1"/>
  <c r="J20" i="12"/>
  <c r="K20" i="12" s="1"/>
  <c r="J19" i="12"/>
  <c r="K19" i="12" s="1"/>
  <c r="K18" i="12"/>
  <c r="J18" i="12"/>
  <c r="J17" i="12"/>
  <c r="K17" i="12" s="1"/>
  <c r="D10" i="12"/>
  <c r="K8" i="12"/>
  <c r="J8" i="12"/>
  <c r="I8" i="12"/>
  <c r="D8" i="12"/>
  <c r="K7" i="12"/>
  <c r="K6" i="12"/>
  <c r="J6" i="12"/>
  <c r="I6" i="12"/>
  <c r="F6" i="12"/>
  <c r="E6" i="12"/>
  <c r="D6" i="12"/>
  <c r="K5" i="12"/>
  <c r="J5" i="12"/>
  <c r="F5" i="12"/>
  <c r="E5" i="12"/>
  <c r="D5" i="12"/>
  <c r="K4" i="12"/>
  <c r="D4" i="12"/>
  <c r="D1" i="12"/>
  <c r="K29" i="12" l="1"/>
  <c r="J14" i="12"/>
  <c r="K37" i="12"/>
  <c r="J162" i="12"/>
  <c r="K165" i="12"/>
  <c r="J80" i="12"/>
  <c r="K80" i="12" s="1"/>
  <c r="H81" i="12"/>
  <c r="K180" i="12"/>
  <c r="J177" i="12"/>
  <c r="J81" i="12"/>
  <c r="K81" i="12" s="1"/>
  <c r="K59" i="12"/>
  <c r="J37" i="12"/>
  <c r="J278" i="12"/>
  <c r="K281" i="12"/>
  <c r="K14" i="12"/>
  <c r="J190" i="12"/>
  <c r="K193" i="12"/>
  <c r="K287" i="12"/>
  <c r="J285" i="12"/>
  <c r="K278" i="12" l="1"/>
  <c r="K285" i="12"/>
  <c r="K177" i="12"/>
  <c r="J56" i="12"/>
  <c r="J289" i="12" s="1"/>
  <c r="K56" i="12"/>
  <c r="K289" i="12" s="1"/>
  <c r="K162" i="12"/>
  <c r="K190" i="12"/>
  <c r="L254" i="12" l="1"/>
  <c r="L187" i="12"/>
  <c r="L65" i="12"/>
  <c r="L33" i="12"/>
  <c r="L76" i="12"/>
  <c r="L245" i="12"/>
  <c r="L140" i="12"/>
  <c r="L262" i="12"/>
  <c r="L119" i="12"/>
  <c r="L183" i="12"/>
  <c r="L90" i="12"/>
  <c r="L182" i="12"/>
  <c r="L95" i="12"/>
  <c r="L149" i="12"/>
  <c r="L105" i="12"/>
  <c r="L271" i="12"/>
  <c r="L217" i="12"/>
  <c r="L169" i="12"/>
  <c r="L130" i="12"/>
  <c r="L250" i="12"/>
  <c r="L133" i="12"/>
  <c r="L60" i="12"/>
  <c r="L40" i="12"/>
  <c r="L106" i="12"/>
  <c r="L175" i="12"/>
  <c r="L155" i="12"/>
  <c r="L116" i="12"/>
  <c r="L197" i="12"/>
  <c r="L227" i="12"/>
  <c r="L201" i="12"/>
  <c r="L170" i="12"/>
  <c r="L146" i="12"/>
  <c r="L109" i="12"/>
  <c r="L256" i="12"/>
  <c r="L188" i="12"/>
  <c r="L100" i="12"/>
  <c r="L17" i="12"/>
  <c r="L252" i="12"/>
  <c r="L206" i="12"/>
  <c r="L148" i="12"/>
  <c r="L22" i="12"/>
  <c r="L195" i="12"/>
  <c r="L120" i="12"/>
  <c r="L28" i="12"/>
  <c r="L43" i="12"/>
  <c r="L73" i="12"/>
  <c r="L18" i="12"/>
  <c r="L35" i="12"/>
  <c r="L208" i="12"/>
  <c r="L138" i="12"/>
  <c r="L226" i="12"/>
  <c r="L246" i="12"/>
  <c r="L274" i="12"/>
  <c r="L221" i="12"/>
  <c r="L158" i="12"/>
  <c r="L131" i="12"/>
  <c r="L23" i="12"/>
  <c r="L223" i="12"/>
  <c r="L121" i="12"/>
  <c r="L61" i="12"/>
  <c r="L283" i="12"/>
  <c r="L101" i="12"/>
  <c r="L79" i="12"/>
  <c r="L142" i="12"/>
  <c r="L50" i="12"/>
  <c r="L218" i="12"/>
  <c r="L144" i="12"/>
  <c r="L272" i="12"/>
  <c r="L273" i="12"/>
  <c r="L263" i="12"/>
  <c r="L186" i="12"/>
  <c r="L141" i="12"/>
  <c r="L89" i="12"/>
  <c r="L243" i="12"/>
  <c r="L132" i="12"/>
  <c r="L66" i="12"/>
  <c r="L194" i="12"/>
  <c r="L107" i="12"/>
  <c r="L276" i="12"/>
  <c r="L268" i="12"/>
  <c r="L139" i="12"/>
  <c r="L145" i="12"/>
  <c r="L166" i="12"/>
  <c r="L67" i="12"/>
  <c r="L225" i="12"/>
  <c r="L150" i="12"/>
  <c r="L54" i="12"/>
  <c r="L19" i="12"/>
  <c r="L202" i="12"/>
  <c r="L203" i="12"/>
  <c r="L147" i="12"/>
  <c r="L156" i="12"/>
  <c r="L265" i="12"/>
  <c r="L153" i="12"/>
  <c r="L94" i="12"/>
  <c r="L207" i="12"/>
  <c r="L82" i="12"/>
  <c r="L21" i="12"/>
  <c r="L47" i="12"/>
  <c r="L74" i="12"/>
  <c r="L234" i="12"/>
  <c r="L41" i="12"/>
  <c r="L32" i="12"/>
  <c r="L64" i="12"/>
  <c r="L228" i="12"/>
  <c r="L211" i="12"/>
  <c r="L171" i="12"/>
  <c r="L45" i="12"/>
  <c r="L282" i="12"/>
  <c r="L159" i="12"/>
  <c r="L154" i="12"/>
  <c r="L216" i="12"/>
  <c r="L93" i="12"/>
  <c r="L117" i="12"/>
  <c r="L87" i="12"/>
  <c r="L88" i="12"/>
  <c r="L253" i="12"/>
  <c r="L63" i="12"/>
  <c r="L42" i="12"/>
  <c r="L71" i="12"/>
  <c r="L239" i="12"/>
  <c r="L44" i="12"/>
  <c r="L204" i="12"/>
  <c r="L215" i="12"/>
  <c r="L160" i="12"/>
  <c r="L244" i="12"/>
  <c r="L249" i="12"/>
  <c r="L257" i="12"/>
  <c r="L152" i="12"/>
  <c r="L75" i="12"/>
  <c r="L209" i="12"/>
  <c r="L205" i="12"/>
  <c r="L127" i="12"/>
  <c r="L104" i="12"/>
  <c r="L46" i="12"/>
  <c r="L112" i="12"/>
  <c r="L115" i="12"/>
  <c r="L260" i="12"/>
  <c r="L196" i="12"/>
  <c r="L91" i="12"/>
  <c r="L72" i="12"/>
  <c r="L214" i="12"/>
  <c r="L251" i="12"/>
  <c r="L232" i="12"/>
  <c r="L174" i="12"/>
  <c r="L110" i="12"/>
  <c r="L128" i="12"/>
  <c r="L62" i="12"/>
  <c r="L123" i="12"/>
  <c r="L126" i="12"/>
  <c r="L270" i="12"/>
  <c r="L235" i="12"/>
  <c r="L97" i="12"/>
  <c r="L118" i="12"/>
  <c r="L98" i="12"/>
  <c r="L255" i="12"/>
  <c r="L77" i="12"/>
  <c r="L222" i="12"/>
  <c r="L78" i="12"/>
  <c r="L96" i="12"/>
  <c r="L264" i="12"/>
  <c r="L269" i="12"/>
  <c r="L53" i="12"/>
  <c r="L24" i="12"/>
  <c r="L70" i="12"/>
  <c r="L134" i="12"/>
  <c r="L137" i="12"/>
  <c r="L200" i="12"/>
  <c r="L129" i="12"/>
  <c r="L108" i="12"/>
  <c r="L275" i="12"/>
  <c r="L85" i="12"/>
  <c r="L229" i="12"/>
  <c r="L111" i="12"/>
  <c r="L181" i="12"/>
  <c r="L151" i="12"/>
  <c r="L34" i="12"/>
  <c r="L86" i="12"/>
  <c r="L143" i="12"/>
  <c r="L261" i="12"/>
  <c r="L210" i="12"/>
  <c r="L157" i="12"/>
  <c r="L20" i="12"/>
  <c r="L92" i="12"/>
  <c r="L242" i="12"/>
  <c r="L122" i="12"/>
  <c r="L25" i="12"/>
  <c r="L224" i="12"/>
  <c r="L99" i="12"/>
  <c r="L233" i="12"/>
  <c r="L238" i="12"/>
  <c r="L281" i="12"/>
  <c r="L29" i="12"/>
  <c r="L287" i="12"/>
  <c r="L285" i="12" s="1"/>
  <c r="L165" i="12"/>
  <c r="L80" i="12"/>
  <c r="L193" i="12"/>
  <c r="L81" i="12"/>
  <c r="L59" i="12"/>
  <c r="L180" i="12"/>
  <c r="L37" i="12" l="1"/>
  <c r="L190" i="12"/>
  <c r="L162" i="12"/>
  <c r="L14" i="12"/>
  <c r="L278" i="12"/>
  <c r="L177" i="12"/>
  <c r="L56" i="12"/>
  <c r="L289" i="12" l="1"/>
  <c r="J62" i="11" l="1"/>
  <c r="K62" i="11" s="1"/>
  <c r="J61" i="11"/>
  <c r="K61" i="11" s="1"/>
  <c r="J60" i="11"/>
  <c r="K60" i="11" s="1"/>
  <c r="J59" i="11"/>
  <c r="K59" i="11" s="1"/>
  <c r="J58" i="11"/>
  <c r="K58" i="11" s="1"/>
  <c r="J57" i="11"/>
  <c r="J54" i="11"/>
  <c r="K54" i="11" s="1"/>
  <c r="J53" i="11"/>
  <c r="K53" i="11" s="1"/>
  <c r="J52" i="11"/>
  <c r="K52" i="11" s="1"/>
  <c r="J51" i="11"/>
  <c r="K51" i="11" s="1"/>
  <c r="J50" i="11"/>
  <c r="K50" i="11" s="1"/>
  <c r="J49" i="11"/>
  <c r="K49" i="11" s="1"/>
  <c r="J48" i="11"/>
  <c r="J45" i="11"/>
  <c r="K45" i="11" s="1"/>
  <c r="J44" i="11"/>
  <c r="K44" i="11" s="1"/>
  <c r="J43" i="11"/>
  <c r="K43" i="11" s="1"/>
  <c r="J42" i="11"/>
  <c r="K42" i="11" s="1"/>
  <c r="J41" i="11"/>
  <c r="K41" i="11" s="1"/>
  <c r="J40" i="11"/>
  <c r="K40" i="11" s="1"/>
  <c r="J39" i="11"/>
  <c r="K39" i="11" s="1"/>
  <c r="J38" i="11"/>
  <c r="K38" i="11" s="1"/>
  <c r="J37" i="11"/>
  <c r="K37" i="11" s="1"/>
  <c r="J36" i="11"/>
  <c r="K36" i="11" s="1"/>
  <c r="J35" i="11"/>
  <c r="K35" i="11" s="1"/>
  <c r="J34" i="11"/>
  <c r="K34" i="11" s="1"/>
  <c r="J33" i="11"/>
  <c r="K33" i="11" s="1"/>
  <c r="J32" i="11"/>
  <c r="K32" i="11" s="1"/>
  <c r="J31" i="11"/>
  <c r="J28" i="11"/>
  <c r="K28" i="11" s="1"/>
  <c r="J27" i="11"/>
  <c r="K27" i="11" s="1"/>
  <c r="J26" i="11"/>
  <c r="K26" i="11" s="1"/>
  <c r="J25" i="11"/>
  <c r="K25" i="11" s="1"/>
  <c r="J23" i="11"/>
  <c r="K23" i="11" s="1"/>
  <c r="J20" i="11"/>
  <c r="K20" i="11" s="1"/>
  <c r="J19" i="11"/>
  <c r="K19" i="11" s="1"/>
  <c r="J18" i="11"/>
  <c r="J15" i="11"/>
  <c r="D10" i="11"/>
  <c r="K8" i="11"/>
  <c r="J8" i="11"/>
  <c r="I8" i="11"/>
  <c r="D8" i="11"/>
  <c r="K7" i="11"/>
  <c r="K6" i="11"/>
  <c r="J6" i="11"/>
  <c r="I6" i="11"/>
  <c r="F6" i="11"/>
  <c r="E6" i="11"/>
  <c r="D6" i="11"/>
  <c r="K5" i="11"/>
  <c r="J5" i="11"/>
  <c r="F5" i="11"/>
  <c r="E5" i="11"/>
  <c r="D5" i="11"/>
  <c r="K4" i="11"/>
  <c r="D4" i="11"/>
  <c r="D1" i="11"/>
  <c r="Q14" i="7"/>
  <c r="J161" i="10"/>
  <c r="J157" i="10"/>
  <c r="K157" i="10" s="1"/>
  <c r="J156" i="10"/>
  <c r="K156" i="10" s="1"/>
  <c r="J155" i="10"/>
  <c r="J150" i="10"/>
  <c r="K150" i="10" s="1"/>
  <c r="H150" i="10"/>
  <c r="J149" i="10"/>
  <c r="K149" i="10" s="1"/>
  <c r="J148" i="10"/>
  <c r="K148" i="10" s="1"/>
  <c r="J147" i="10"/>
  <c r="K147" i="10" s="1"/>
  <c r="J146" i="10"/>
  <c r="K146" i="10" s="1"/>
  <c r="J145" i="10"/>
  <c r="K145" i="10" s="1"/>
  <c r="J144" i="10"/>
  <c r="K144" i="10" s="1"/>
  <c r="J143" i="10"/>
  <c r="K143" i="10" s="1"/>
  <c r="J142" i="10"/>
  <c r="K142" i="10" s="1"/>
  <c r="J139" i="10"/>
  <c r="K139" i="10" s="1"/>
  <c r="H139" i="10"/>
  <c r="J138" i="10"/>
  <c r="K138" i="10" s="1"/>
  <c r="H138" i="10"/>
  <c r="J137" i="10"/>
  <c r="K137" i="10" s="1"/>
  <c r="H137" i="10"/>
  <c r="J136" i="10"/>
  <c r="K136" i="10" s="1"/>
  <c r="J135" i="10"/>
  <c r="K135" i="10" s="1"/>
  <c r="J132" i="10"/>
  <c r="K132" i="10" s="1"/>
  <c r="J131" i="10"/>
  <c r="K131" i="10" s="1"/>
  <c r="J128" i="10"/>
  <c r="K128" i="10" s="1"/>
  <c r="J127" i="10"/>
  <c r="J122" i="10"/>
  <c r="K122" i="10" s="1"/>
  <c r="J121" i="10"/>
  <c r="J116" i="10"/>
  <c r="K116" i="10" s="1"/>
  <c r="J115" i="10"/>
  <c r="K115" i="10" s="1"/>
  <c r="J114" i="10"/>
  <c r="K114" i="10" s="1"/>
  <c r="J113" i="10"/>
  <c r="K113" i="10" s="1"/>
  <c r="J112" i="10"/>
  <c r="K112" i="10" s="1"/>
  <c r="J111" i="10"/>
  <c r="K111" i="10" s="1"/>
  <c r="J110" i="10"/>
  <c r="K110" i="10" s="1"/>
  <c r="J109" i="10"/>
  <c r="K109" i="10" s="1"/>
  <c r="J108" i="10"/>
  <c r="K108" i="10" s="1"/>
  <c r="H108" i="10"/>
  <c r="J107" i="10"/>
  <c r="K107" i="10" s="1"/>
  <c r="J106" i="10"/>
  <c r="K106" i="10" s="1"/>
  <c r="H106" i="10"/>
  <c r="J105" i="10"/>
  <c r="K105" i="10" s="1"/>
  <c r="J104" i="10"/>
  <c r="K104" i="10" s="1"/>
  <c r="J103" i="10"/>
  <c r="K103" i="10" s="1"/>
  <c r="J102" i="10"/>
  <c r="K102" i="10" s="1"/>
  <c r="J101" i="10"/>
  <c r="K101" i="10" s="1"/>
  <c r="J100" i="10"/>
  <c r="K100" i="10" s="1"/>
  <c r="J99" i="10"/>
  <c r="K99" i="10" s="1"/>
  <c r="J98" i="10"/>
  <c r="K98" i="10" s="1"/>
  <c r="J97" i="10"/>
  <c r="K97" i="10" s="1"/>
  <c r="J96" i="10"/>
  <c r="K96" i="10" s="1"/>
  <c r="J95" i="10"/>
  <c r="K95" i="10" s="1"/>
  <c r="J94" i="10"/>
  <c r="K94" i="10" s="1"/>
  <c r="J93" i="10"/>
  <c r="K93" i="10" s="1"/>
  <c r="J92" i="10"/>
  <c r="K92" i="10" s="1"/>
  <c r="J89" i="10"/>
  <c r="K89" i="10" s="1"/>
  <c r="J88" i="10"/>
  <c r="K88" i="10" s="1"/>
  <c r="J87" i="10"/>
  <c r="K87" i="10" s="1"/>
  <c r="J86" i="10"/>
  <c r="K86" i="10" s="1"/>
  <c r="J85" i="10"/>
  <c r="K85" i="10" s="1"/>
  <c r="J84" i="10"/>
  <c r="K84" i="10" s="1"/>
  <c r="J83" i="10"/>
  <c r="K83" i="10" s="1"/>
  <c r="J82" i="10"/>
  <c r="K82" i="10" s="1"/>
  <c r="J81" i="10"/>
  <c r="K81" i="10" s="1"/>
  <c r="J78" i="10"/>
  <c r="K78" i="10" s="1"/>
  <c r="J77" i="10"/>
  <c r="K77" i="10" s="1"/>
  <c r="H77" i="10"/>
  <c r="J76" i="10"/>
  <c r="K76" i="10" s="1"/>
  <c r="J75" i="10"/>
  <c r="K75" i="10" s="1"/>
  <c r="J74" i="10"/>
  <c r="K74" i="10" s="1"/>
  <c r="J73" i="10"/>
  <c r="K73" i="10" s="1"/>
  <c r="J72" i="10"/>
  <c r="K72" i="10" s="1"/>
  <c r="J71" i="10"/>
  <c r="K71" i="10" s="1"/>
  <c r="J70" i="10"/>
  <c r="K70" i="10" s="1"/>
  <c r="J69" i="10"/>
  <c r="K69" i="10" s="1"/>
  <c r="J68" i="10"/>
  <c r="K68" i="10" s="1"/>
  <c r="J67" i="10"/>
  <c r="K67" i="10" s="1"/>
  <c r="J66" i="10"/>
  <c r="K66" i="10" s="1"/>
  <c r="J63" i="10"/>
  <c r="K63" i="10" s="1"/>
  <c r="J62" i="10"/>
  <c r="K62" i="10" s="1"/>
  <c r="J61" i="10"/>
  <c r="K61" i="10" s="1"/>
  <c r="J60" i="10"/>
  <c r="K60" i="10" s="1"/>
  <c r="J59" i="10"/>
  <c r="K59" i="10" s="1"/>
  <c r="J58" i="10"/>
  <c r="K58" i="10" s="1"/>
  <c r="J57" i="10"/>
  <c r="K57" i="10" s="1"/>
  <c r="J56" i="10"/>
  <c r="K56" i="10" s="1"/>
  <c r="J55" i="10"/>
  <c r="J50" i="10"/>
  <c r="K50" i="10" s="1"/>
  <c r="J49" i="10"/>
  <c r="K49" i="10" s="1"/>
  <c r="J46" i="10"/>
  <c r="K46" i="10" s="1"/>
  <c r="J43" i="10"/>
  <c r="K43" i="10" s="1"/>
  <c r="J42" i="10"/>
  <c r="K42" i="10" s="1"/>
  <c r="J41" i="10"/>
  <c r="K41" i="10" s="1"/>
  <c r="J40" i="10"/>
  <c r="J35" i="10"/>
  <c r="K35" i="10" s="1"/>
  <c r="J34" i="10"/>
  <c r="K34" i="10" s="1"/>
  <c r="J33" i="10"/>
  <c r="K33" i="10" s="1"/>
  <c r="J32" i="10"/>
  <c r="K32" i="10" s="1"/>
  <c r="J29" i="10"/>
  <c r="K29" i="10" s="1"/>
  <c r="J28" i="10"/>
  <c r="K28" i="10" s="1"/>
  <c r="H28" i="10"/>
  <c r="H29" i="10" s="1"/>
  <c r="J25" i="10"/>
  <c r="K25" i="10" s="1"/>
  <c r="J24" i="10"/>
  <c r="K24" i="10" s="1"/>
  <c r="J23" i="10"/>
  <c r="K23" i="10" s="1"/>
  <c r="J22" i="10"/>
  <c r="K22" i="10" s="1"/>
  <c r="J21" i="10"/>
  <c r="K21" i="10" s="1"/>
  <c r="J20" i="10"/>
  <c r="K20" i="10" s="1"/>
  <c r="J19" i="10"/>
  <c r="K19" i="10" s="1"/>
  <c r="J18" i="10"/>
  <c r="K18" i="10" s="1"/>
  <c r="J17" i="10"/>
  <c r="D10" i="10"/>
  <c r="K8" i="10"/>
  <c r="J8" i="10"/>
  <c r="I8" i="10"/>
  <c r="D8" i="10"/>
  <c r="K7" i="10"/>
  <c r="K6" i="10"/>
  <c r="J6" i="10"/>
  <c r="I6" i="10"/>
  <c r="F6" i="10"/>
  <c r="E6" i="10"/>
  <c r="D6" i="10"/>
  <c r="K5" i="10"/>
  <c r="J5" i="10"/>
  <c r="F5" i="10"/>
  <c r="E5" i="10"/>
  <c r="D5" i="10"/>
  <c r="K4" i="10"/>
  <c r="D4" i="10"/>
  <c r="D1" i="10"/>
  <c r="K15" i="11" l="1"/>
  <c r="J14" i="11"/>
  <c r="J16" i="11"/>
  <c r="K18" i="11"/>
  <c r="J29" i="11"/>
  <c r="K31" i="11"/>
  <c r="K57" i="11"/>
  <c r="J55" i="11"/>
  <c r="J46" i="11"/>
  <c r="K48" i="11"/>
  <c r="J37" i="10"/>
  <c r="K40" i="10"/>
  <c r="J118" i="10"/>
  <c r="K121" i="10"/>
  <c r="J152" i="10"/>
  <c r="K155" i="10"/>
  <c r="K17" i="10"/>
  <c r="J14" i="10"/>
  <c r="K127" i="10"/>
  <c r="J124" i="10"/>
  <c r="K55" i="10"/>
  <c r="J52" i="10"/>
  <c r="K161" i="10"/>
  <c r="J159" i="10"/>
  <c r="K16" i="11" l="1"/>
  <c r="J64" i="11"/>
  <c r="Q16" i="7" s="1"/>
  <c r="K14" i="11"/>
  <c r="K29" i="11"/>
  <c r="K55" i="11"/>
  <c r="K46" i="11"/>
  <c r="J163" i="10"/>
  <c r="K37" i="10"/>
  <c r="K159" i="10"/>
  <c r="K14" i="10"/>
  <c r="K52" i="10"/>
  <c r="K118" i="10"/>
  <c r="K124" i="10"/>
  <c r="K152" i="10"/>
  <c r="K64" i="11" l="1"/>
  <c r="K163" i="10"/>
  <c r="L42" i="11" l="1"/>
  <c r="L39" i="11"/>
  <c r="L35" i="11"/>
  <c r="L19" i="11"/>
  <c r="L52" i="11"/>
  <c r="L44" i="11"/>
  <c r="L58" i="11"/>
  <c r="L40" i="11"/>
  <c r="L36" i="11"/>
  <c r="L34" i="11"/>
  <c r="L45" i="11"/>
  <c r="L41" i="11"/>
  <c r="L60" i="11"/>
  <c r="L26" i="11"/>
  <c r="L25" i="11"/>
  <c r="L61" i="11"/>
  <c r="L50" i="11"/>
  <c r="L54" i="11"/>
  <c r="L62" i="11"/>
  <c r="L59" i="11"/>
  <c r="L43" i="11"/>
  <c r="L51" i="11"/>
  <c r="L23" i="11"/>
  <c r="L53" i="11"/>
  <c r="L32" i="11"/>
  <c r="L38" i="11"/>
  <c r="L33" i="11"/>
  <c r="L27" i="11"/>
  <c r="L37" i="11"/>
  <c r="L20" i="11"/>
  <c r="L28" i="11"/>
  <c r="L49" i="11"/>
  <c r="L57" i="11"/>
  <c r="L31" i="11"/>
  <c r="L48" i="11"/>
  <c r="L18" i="11"/>
  <c r="L15" i="11"/>
  <c r="L14" i="11" s="1"/>
  <c r="L28" i="10"/>
  <c r="L98" i="10"/>
  <c r="L73" i="10"/>
  <c r="L58" i="10"/>
  <c r="L61" i="10"/>
  <c r="L142" i="10"/>
  <c r="L21" i="10"/>
  <c r="L135" i="10"/>
  <c r="L25" i="10"/>
  <c r="L99" i="10"/>
  <c r="L75" i="10"/>
  <c r="L156" i="10"/>
  <c r="L20" i="10"/>
  <c r="L34" i="10"/>
  <c r="L145" i="10"/>
  <c r="L108" i="10"/>
  <c r="L88" i="10"/>
  <c r="L138" i="10"/>
  <c r="L157" i="10"/>
  <c r="L139" i="10"/>
  <c r="L33" i="10"/>
  <c r="L72" i="10"/>
  <c r="L102" i="10"/>
  <c r="L19" i="10"/>
  <c r="L146" i="10"/>
  <c r="L149" i="10"/>
  <c r="L97" i="10"/>
  <c r="L42" i="10"/>
  <c r="L115" i="10"/>
  <c r="L86" i="10"/>
  <c r="L116" i="10"/>
  <c r="L113" i="10"/>
  <c r="L57" i="10"/>
  <c r="L137" i="10"/>
  <c r="L100" i="10"/>
  <c r="L29" i="10"/>
  <c r="L93" i="10"/>
  <c r="L18" i="10"/>
  <c r="L81" i="10"/>
  <c r="L96" i="10"/>
  <c r="L132" i="10"/>
  <c r="L23" i="10"/>
  <c r="L148" i="10"/>
  <c r="L60" i="10"/>
  <c r="L43" i="10"/>
  <c r="L105" i="10"/>
  <c r="L49" i="10"/>
  <c r="L95" i="10"/>
  <c r="L107" i="10"/>
  <c r="L144" i="10"/>
  <c r="L85" i="10"/>
  <c r="L103" i="10"/>
  <c r="L87" i="10"/>
  <c r="L63" i="10"/>
  <c r="L111" i="10"/>
  <c r="L67" i="10"/>
  <c r="L106" i="10"/>
  <c r="L131" i="10"/>
  <c r="L62" i="10"/>
  <c r="L114" i="10"/>
  <c r="L22" i="10"/>
  <c r="L109" i="10"/>
  <c r="L92" i="10"/>
  <c r="L122" i="10"/>
  <c r="L78" i="10"/>
  <c r="L112" i="10"/>
  <c r="L143" i="10"/>
  <c r="L136" i="10"/>
  <c r="L76" i="10"/>
  <c r="L24" i="10"/>
  <c r="L83" i="10"/>
  <c r="L101" i="10"/>
  <c r="L110" i="10"/>
  <c r="L71" i="10"/>
  <c r="L35" i="10"/>
  <c r="L84" i="10"/>
  <c r="L41" i="10"/>
  <c r="L104" i="10"/>
  <c r="L94" i="10"/>
  <c r="L128" i="10"/>
  <c r="L56" i="10"/>
  <c r="L150" i="10"/>
  <c r="L70" i="10"/>
  <c r="L74" i="10"/>
  <c r="L89" i="10"/>
  <c r="L32" i="10"/>
  <c r="L147" i="10"/>
  <c r="L59" i="10"/>
  <c r="L46" i="10"/>
  <c r="L50" i="10"/>
  <c r="L69" i="10"/>
  <c r="L77" i="10"/>
  <c r="L66" i="10"/>
  <c r="L68" i="10"/>
  <c r="L82" i="10"/>
  <c r="L155" i="10"/>
  <c r="L152" i="10" s="1"/>
  <c r="L161" i="10"/>
  <c r="L159" i="10" s="1"/>
  <c r="L40" i="10"/>
  <c r="L17" i="10"/>
  <c r="L121" i="10"/>
  <c r="L118" i="10" s="1"/>
  <c r="L55" i="10"/>
  <c r="L127" i="10"/>
  <c r="L16" i="11" l="1"/>
  <c r="L46" i="11"/>
  <c r="L29" i="11"/>
  <c r="L55" i="11"/>
  <c r="L52" i="10"/>
  <c r="L14" i="10"/>
  <c r="L124" i="10"/>
  <c r="L37" i="10"/>
  <c r="L64" i="11" l="1"/>
  <c r="L163" i="10"/>
  <c r="Q13" i="7" l="1"/>
  <c r="J81" i="9"/>
  <c r="K81" i="9" s="1"/>
  <c r="J80" i="9"/>
  <c r="J77" i="9"/>
  <c r="K77" i="9" s="1"/>
  <c r="J74" i="9"/>
  <c r="K74" i="9" s="1"/>
  <c r="J73" i="9"/>
  <c r="K73" i="9" s="1"/>
  <c r="J72" i="9"/>
  <c r="J68" i="9"/>
  <c r="K68" i="9" s="1"/>
  <c r="J67" i="9"/>
  <c r="K67" i="9" s="1"/>
  <c r="J64" i="9"/>
  <c r="K64" i="9" s="1"/>
  <c r="J63" i="9"/>
  <c r="J59" i="9"/>
  <c r="K59" i="9" s="1"/>
  <c r="J58" i="9"/>
  <c r="K58" i="9" s="1"/>
  <c r="J57" i="9"/>
  <c r="K57" i="9" s="1"/>
  <c r="J56" i="9"/>
  <c r="K56" i="9" s="1"/>
  <c r="J55" i="9"/>
  <c r="K55" i="9" s="1"/>
  <c r="J54" i="9"/>
  <c r="K54" i="9" s="1"/>
  <c r="J51" i="9"/>
  <c r="K51" i="9" s="1"/>
  <c r="J50" i="9"/>
  <c r="K50" i="9" s="1"/>
  <c r="J49" i="9"/>
  <c r="K49" i="9" s="1"/>
  <c r="J48" i="9"/>
  <c r="K48" i="9" s="1"/>
  <c r="J45" i="9"/>
  <c r="K45" i="9" s="1"/>
  <c r="J44" i="9"/>
  <c r="J40" i="9"/>
  <c r="K40" i="9" s="1"/>
  <c r="J39" i="9"/>
  <c r="K39" i="9" s="1"/>
  <c r="J38" i="9"/>
  <c r="K38" i="9" s="1"/>
  <c r="J37" i="9"/>
  <c r="K37" i="9" s="1"/>
  <c r="J36" i="9"/>
  <c r="K36" i="9" s="1"/>
  <c r="J35" i="9"/>
  <c r="K35" i="9" s="1"/>
  <c r="J34" i="9"/>
  <c r="K34" i="9" s="1"/>
  <c r="J33" i="9"/>
  <c r="K33" i="9" s="1"/>
  <c r="J32" i="9"/>
  <c r="K32" i="9" s="1"/>
  <c r="J31" i="9"/>
  <c r="J28" i="9"/>
  <c r="K28" i="9" s="1"/>
  <c r="J27" i="9"/>
  <c r="K27" i="9" s="1"/>
  <c r="K26" i="9"/>
  <c r="J26" i="9"/>
  <c r="J24" i="9"/>
  <c r="K24" i="9" s="1"/>
  <c r="J23" i="9"/>
  <c r="K23" i="9" s="1"/>
  <c r="K22" i="9"/>
  <c r="J22" i="9"/>
  <c r="J21" i="9"/>
  <c r="K21" i="9" s="1"/>
  <c r="J20" i="9"/>
  <c r="K20" i="9" s="1"/>
  <c r="J19" i="9"/>
  <c r="K19" i="9" s="1"/>
  <c r="J17" i="9"/>
  <c r="J16" i="9"/>
  <c r="K16" i="9" s="1"/>
  <c r="D10" i="9"/>
  <c r="K8" i="9"/>
  <c r="J8" i="9"/>
  <c r="I8" i="9"/>
  <c r="D8" i="9"/>
  <c r="K7" i="9"/>
  <c r="K6" i="9"/>
  <c r="J6" i="9"/>
  <c r="I6" i="9"/>
  <c r="F6" i="9"/>
  <c r="E6" i="9"/>
  <c r="D6" i="9"/>
  <c r="K5" i="9"/>
  <c r="J5" i="9"/>
  <c r="F5" i="9"/>
  <c r="E5" i="9"/>
  <c r="D5" i="9"/>
  <c r="K4" i="9"/>
  <c r="D4" i="9"/>
  <c r="D1" i="9"/>
  <c r="H12" i="8"/>
  <c r="G12" i="8"/>
  <c r="K72" i="9" l="1"/>
  <c r="J70" i="9"/>
  <c r="J79" i="9"/>
  <c r="K80" i="9"/>
  <c r="J30" i="9"/>
  <c r="K31" i="9"/>
  <c r="K44" i="9"/>
  <c r="J42" i="9"/>
  <c r="J61" i="9"/>
  <c r="K63" i="9"/>
  <c r="J14" i="9"/>
  <c r="J83" i="9" s="1"/>
  <c r="K17" i="9"/>
  <c r="K70" i="9" l="1"/>
  <c r="K61" i="9"/>
  <c r="K79" i="9"/>
  <c r="K14" i="9"/>
  <c r="K42" i="9"/>
  <c r="K30" i="9"/>
  <c r="K83" i="9" l="1"/>
  <c r="L39" i="9" l="1"/>
  <c r="L24" i="9"/>
  <c r="L27" i="9"/>
  <c r="L55" i="9"/>
  <c r="L16" i="9"/>
  <c r="L50" i="9"/>
  <c r="L81" i="9"/>
  <c r="L20" i="9"/>
  <c r="L32" i="9"/>
  <c r="L36" i="9"/>
  <c r="L45" i="9"/>
  <c r="L40" i="9"/>
  <c r="L57" i="9"/>
  <c r="L73" i="9"/>
  <c r="L22" i="9"/>
  <c r="L26" i="9"/>
  <c r="L68" i="9"/>
  <c r="L33" i="9"/>
  <c r="L23" i="9"/>
  <c r="L54" i="9"/>
  <c r="L35" i="9"/>
  <c r="L74" i="9"/>
  <c r="L19" i="9"/>
  <c r="L48" i="9"/>
  <c r="L56" i="9"/>
  <c r="L51" i="9"/>
  <c r="L67" i="9"/>
  <c r="L21" i="9"/>
  <c r="L37" i="9"/>
  <c r="L34" i="9"/>
  <c r="L38" i="9"/>
  <c r="L49" i="9"/>
  <c r="L28" i="9"/>
  <c r="L77" i="9"/>
  <c r="L64" i="9"/>
  <c r="L59" i="9"/>
  <c r="L58" i="9"/>
  <c r="L17" i="9"/>
  <c r="L44" i="9"/>
  <c r="L31" i="9"/>
  <c r="L72" i="9"/>
  <c r="L63" i="9"/>
  <c r="L80" i="9"/>
  <c r="L79" i="9" s="1"/>
  <c r="L70" i="9" l="1"/>
  <c r="L14" i="9"/>
  <c r="L83" i="9" s="1"/>
  <c r="L30" i="9"/>
  <c r="L61" i="9"/>
  <c r="L42" i="9"/>
  <c r="S14" i="7" l="1"/>
  <c r="S15" i="7"/>
  <c r="S17" i="7"/>
  <c r="S13" i="7"/>
  <c r="G10" i="7"/>
  <c r="Q8" i="7"/>
  <c r="P8" i="7"/>
  <c r="G8" i="7"/>
  <c r="P6" i="7"/>
  <c r="O6" i="7"/>
  <c r="K6" i="7"/>
  <c r="G6" i="7"/>
  <c r="O5" i="7"/>
  <c r="K5" i="7"/>
  <c r="G5" i="7"/>
  <c r="P4" i="7"/>
  <c r="G4" i="7"/>
  <c r="G1" i="7"/>
  <c r="R8" i="7"/>
  <c r="R7" i="7"/>
  <c r="R4" i="7"/>
  <c r="G14" i="5" l="1"/>
  <c r="G12" i="5"/>
  <c r="G11" i="5"/>
  <c r="F10" i="5"/>
  <c r="F16" i="5" s="1"/>
  <c r="E10" i="5"/>
  <c r="E16" i="5" s="1"/>
  <c r="D10" i="5"/>
  <c r="D16" i="5" s="1"/>
  <c r="C10" i="5"/>
  <c r="C16" i="5" s="1"/>
  <c r="G9" i="5"/>
  <c r="G8" i="5"/>
  <c r="G7" i="5"/>
  <c r="G6" i="5"/>
  <c r="G5" i="5"/>
  <c r="I6" i="4"/>
  <c r="J6" i="4" s="1"/>
  <c r="D6" i="4"/>
  <c r="E6" i="4" s="1"/>
  <c r="I5" i="4"/>
  <c r="J5" i="4" s="1"/>
  <c r="D5" i="4"/>
  <c r="E5" i="4" s="1"/>
  <c r="I4" i="4"/>
  <c r="J4" i="4" s="1"/>
  <c r="D4" i="4"/>
  <c r="E4" i="4" s="1"/>
  <c r="E15" i="5" l="1"/>
  <c r="J7" i="4"/>
  <c r="E7" i="4"/>
  <c r="F20" i="5"/>
  <c r="C20" i="5"/>
  <c r="F15" i="5"/>
  <c r="C15" i="5"/>
  <c r="D15" i="5"/>
  <c r="Q19" i="7" l="1"/>
  <c r="S16" i="7"/>
  <c r="S19" i="7" l="1"/>
  <c r="U16" i="7"/>
  <c r="U14" i="7" l="1"/>
  <c r="U13" i="7"/>
  <c r="U15" i="7"/>
  <c r="U17" i="7"/>
  <c r="U19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Luanna Fernandes De Lima</author>
  </authors>
  <commentList>
    <comment ref="B6" authorId="0" shapeId="0" xr:uid="{BAC45B16-2DFC-4FAD-BF0D-94D3CF18ABBD}">
      <text>
        <r>
          <rPr>
            <sz val="9"/>
            <color indexed="81"/>
            <rFont val="Segoe UI"/>
            <family val="2"/>
          </rPr>
          <t>11% CPU
9% PESQUISA DE MERCADO</t>
        </r>
      </text>
    </comment>
    <comment ref="E6" authorId="0" shapeId="0" xr:uid="{03E343EE-B53C-49EB-BC13-C5DE5D192D1C}">
      <text>
        <r>
          <rPr>
            <sz val="9"/>
            <color indexed="81"/>
            <rFont val="Segoe UI"/>
            <family val="2"/>
          </rPr>
          <t>11% CPU
9% PESQUISA DE MERCADO</t>
        </r>
      </text>
    </comment>
    <comment ref="K6" authorId="0" shapeId="0" xr:uid="{405DD156-AA48-43DD-A115-D04A49B3C62F}">
      <text>
        <r>
          <rPr>
            <sz val="9"/>
            <color indexed="81"/>
            <rFont val="Segoe UI"/>
            <family val="2"/>
          </rPr>
          <t>11% CPU
9% PESQUISA DE MERCADO</t>
        </r>
      </text>
    </comment>
    <comment ref="N6" authorId="0" shapeId="0" xr:uid="{A1FFE919-D382-4D20-A151-E3EABF9BC7E3}">
      <text>
        <r>
          <rPr>
            <sz val="9"/>
            <color indexed="81"/>
            <rFont val="Segoe UI"/>
            <family val="2"/>
          </rPr>
          <t>11% CPU
9% PESQUISA DE MERCADO</t>
        </r>
      </text>
    </comment>
    <comment ref="H12" authorId="0" shapeId="0" xr:uid="{64B4986E-171E-4AEF-B364-915E4D57E07C}">
      <text>
        <r>
          <rPr>
            <sz val="9"/>
            <color indexed="81"/>
            <rFont val="Segoe UI"/>
            <family val="2"/>
          </rPr>
          <t>11% CPU
9% PESQUISA DE MERCADO</t>
        </r>
      </text>
    </comment>
  </commentList>
</comments>
</file>

<file path=xl/sharedStrings.xml><?xml version="1.0" encoding="utf-8"?>
<sst xmlns="http://schemas.openxmlformats.org/spreadsheetml/2006/main" count="2376" uniqueCount="882">
  <si>
    <t>STATUS</t>
  </si>
  <si>
    <t>TÍTULO:</t>
  </si>
  <si>
    <t>Nº DOC. (BUTANTAN):</t>
  </si>
  <si>
    <t>PRELIMINAR</t>
  </si>
  <si>
    <t>PARA COTAÇÃO</t>
  </si>
  <si>
    <t>PARA INFORMAÇÃO</t>
  </si>
  <si>
    <t>PARA COMPRA</t>
  </si>
  <si>
    <t>ÁREA:</t>
  </si>
  <si>
    <t>DATA:</t>
  </si>
  <si>
    <t>REVISÃO:</t>
  </si>
  <si>
    <t>PARA CONSTRUÇÃO</t>
  </si>
  <si>
    <t>PROJETO:</t>
  </si>
  <si>
    <t>REVISÃO</t>
  </si>
  <si>
    <t>DESCRIÇÃO</t>
  </si>
  <si>
    <t>ELAB.</t>
  </si>
  <si>
    <t>VERIF.</t>
  </si>
  <si>
    <t>APR.</t>
  </si>
  <si>
    <t>Nº DOCUMENTO (BUTANTAN):</t>
  </si>
  <si>
    <t>Total</t>
  </si>
  <si>
    <t>Equipe de Montagem de Tubulação Industrial</t>
  </si>
  <si>
    <t>Equipe de Montagem de Tubulação Sanitária</t>
  </si>
  <si>
    <t>Cargo</t>
  </si>
  <si>
    <t>Salário
Mensal</t>
  </si>
  <si>
    <t>Custo
H/H</t>
  </si>
  <si>
    <t>Custo
H/H 
(Final c/ Lucro)</t>
  </si>
  <si>
    <t>Encanador</t>
  </si>
  <si>
    <t>Soldador Manual</t>
  </si>
  <si>
    <t>Soldador Orbital</t>
  </si>
  <si>
    <t>Ajudante Geral</t>
  </si>
  <si>
    <t>Custo/Hora (Equipe Montagem Industrial)</t>
  </si>
  <si>
    <t>Custo/Hora (Equipe Montagem Sanitária)</t>
  </si>
  <si>
    <t>Cálculo BDI</t>
  </si>
  <si>
    <t>CONF. ACÓRDÃO Nº 325/2007, 2369/2011 e 036.076/2011 - TCU</t>
  </si>
  <si>
    <t>Tipo de Obra: Construção de Edifícios</t>
  </si>
  <si>
    <t>Descrição</t>
  </si>
  <si>
    <t>Mínimo %</t>
  </si>
  <si>
    <t>Máximo %</t>
  </si>
  <si>
    <t>Média %</t>
  </si>
  <si>
    <t>Coluna a preencher pela proponente</t>
  </si>
  <si>
    <t>Garantia/Seguro 'R'</t>
  </si>
  <si>
    <t>Risco 'R'</t>
  </si>
  <si>
    <t>Despesas Financeiras 'DF'</t>
  </si>
  <si>
    <t>Administração Central 'AC'</t>
  </si>
  <si>
    <t>Lucro 'L'</t>
  </si>
  <si>
    <t>Tributos 'I'</t>
  </si>
  <si>
    <t>CONFINS</t>
  </si>
  <si>
    <t>PIS</t>
  </si>
  <si>
    <t>CONTRIB.PREVIDENCIÁRIA (Preencher se Empresa optar pela Desoneração da Folha de Pagamento)</t>
  </si>
  <si>
    <t>ISSQN</t>
  </si>
  <si>
    <t>BDI</t>
  </si>
  <si>
    <t>Máximo percentual permitido sem a  Desoneração da Folha de Pagamento</t>
  </si>
  <si>
    <t>Máximo percentual permitido com a  Desoneração da Folha de Pagamento</t>
  </si>
  <si>
    <t>PV= CDx(1+BDI)</t>
  </si>
  <si>
    <t>PV= Preço de Venda</t>
  </si>
  <si>
    <t>CD= Custo Direto</t>
  </si>
  <si>
    <t>BDI= Benefícios e Despesas Indiretas;</t>
  </si>
  <si>
    <t>Obs1.: O valor referente a Administração Local deverá ser considerado juntamente com os custos diretos do orçamento e deverá está entre 3,49% e 8,87%</t>
  </si>
  <si>
    <t>Obs2.: O Percentual relativo ao IRPJ e CSLL deverão estar incluido no percentual de Lucro</t>
  </si>
  <si>
    <t>Fator de Custo e Lucro para Instalações Sanitárias</t>
  </si>
  <si>
    <t>Fator de Custo e Lucro para Instalações Industriais</t>
  </si>
  <si>
    <t>Referência Steel Controller</t>
  </si>
  <si>
    <t>DISCIPLINA:</t>
  </si>
  <si>
    <t>ITEM</t>
  </si>
  <si>
    <t>DATA</t>
  </si>
  <si>
    <t>TOTAL GERAL</t>
  </si>
  <si>
    <t>CPOS</t>
  </si>
  <si>
    <t>SIURB-EDIF</t>
  </si>
  <si>
    <t>SIURB-INFRA</t>
  </si>
  <si>
    <t>SINAPI</t>
  </si>
  <si>
    <t>COTAÇÕES</t>
  </si>
  <si>
    <t>CONTRATADOS</t>
  </si>
  <si>
    <t>OUTROS</t>
  </si>
  <si>
    <t>PLANILHA ORÇAMENTÁRIA</t>
  </si>
  <si>
    <t>DIVISÃO DE CUSTOS E ORÇAMENTOS</t>
  </si>
  <si>
    <t>PESQUISA DE MERCADO</t>
  </si>
  <si>
    <t>CPU</t>
  </si>
  <si>
    <t>LICITADO</t>
  </si>
  <si>
    <t>OBS.:</t>
  </si>
  <si>
    <t>Nº DOCUMENTO (ORÇAMENTO):</t>
  </si>
  <si>
    <t>Nº DOC. (ORÇAMENTO):</t>
  </si>
  <si>
    <t>PLANILHA</t>
  </si>
  <si>
    <t>PLANILHA TIPO:</t>
  </si>
  <si>
    <t>PLANILHA QUANTITATIVA ELABORADA POR:</t>
  </si>
  <si>
    <t>PLANILHA DE CUSTOS ELABORADA POR:</t>
  </si>
  <si>
    <t>X</t>
  </si>
  <si>
    <t>DISCIPLINA</t>
  </si>
  <si>
    <t>BDI APLICADO</t>
  </si>
  <si>
    <t>RESUMO</t>
  </si>
  <si>
    <t>PLANILHA Nº</t>
  </si>
  <si>
    <t>CUSTO DA PLANILHA</t>
  </si>
  <si>
    <t>TOTAL COM BDI</t>
  </si>
  <si>
    <t>%</t>
  </si>
  <si>
    <t>PORTARIAS P1 E P4 - FASE 1</t>
  </si>
  <si>
    <t>13/20</t>
  </si>
  <si>
    <t>DCO - LFL</t>
  </si>
  <si>
    <t>PREÇO REFERENCIAL</t>
  </si>
  <si>
    <t xml:space="preserve">DI </t>
  </si>
  <si>
    <t>-</t>
  </si>
  <si>
    <t>PROJETO PRELIMINAR</t>
  </si>
  <si>
    <t>ANTEPROJETO</t>
  </si>
  <si>
    <t>PROJETO BÁSICO</t>
  </si>
  <si>
    <t>PROJETO EXECUTIVO</t>
  </si>
  <si>
    <t>SEM  PROJETO</t>
  </si>
  <si>
    <t>PROJETO</t>
  </si>
  <si>
    <t>DCO-1306/00306</t>
  </si>
  <si>
    <t>01/05</t>
  </si>
  <si>
    <t>02/05</t>
  </si>
  <si>
    <t>03/05</t>
  </si>
  <si>
    <t>04/05</t>
  </si>
  <si>
    <t>05/05</t>
  </si>
  <si>
    <t>TELECOM</t>
  </si>
  <si>
    <t>ELÉTRICA E ILUMINAÇÃO</t>
  </si>
  <si>
    <t>ARQUITETURA</t>
  </si>
  <si>
    <t>CIVIL - PORTARIA 1</t>
  </si>
  <si>
    <t>CIVIL - PORTARIA 4</t>
  </si>
  <si>
    <t>Fontes</t>
  </si>
  <si>
    <t>CIVIL P1</t>
  </si>
  <si>
    <t>Tabelas oficiais</t>
  </si>
  <si>
    <t>CPU/Pesquisa de mercado</t>
  </si>
  <si>
    <t>CIVIL P4</t>
  </si>
  <si>
    <t>ELÉTRICA</t>
  </si>
  <si>
    <t>TELECOM P4</t>
  </si>
  <si>
    <t>ARQ. P1 E P4</t>
  </si>
  <si>
    <t>FONTES SOBRE AS PLANILHAS INDIVIDUAIS</t>
  </si>
  <si>
    <t>FONTES MÉDIA ENTRE AS PLANILHAS</t>
  </si>
  <si>
    <t>DI-01023-PE-AR-LM-0002_00</t>
  </si>
  <si>
    <t>FONTE</t>
  </si>
  <si>
    <t>CÓDIGO</t>
  </si>
  <si>
    <t>TAMANHO</t>
  </si>
  <si>
    <t>UNIDADE</t>
  </si>
  <si>
    <t>QTD</t>
  </si>
  <si>
    <t xml:space="preserve">R$
UNITÁRIO </t>
  </si>
  <si>
    <t xml:space="preserve">R$
TOTAL </t>
  </si>
  <si>
    <t>% DO VALOR TOTAL COM BDI</t>
  </si>
  <si>
    <t>1.0</t>
  </si>
  <si>
    <t>DEMOLIÇÃO, RETIRADA E REPOSIÇÃO</t>
  </si>
  <si>
    <t>DEMOLIÇÃO</t>
  </si>
  <si>
    <t>1.1</t>
  </si>
  <si>
    <t>CDHU</t>
  </si>
  <si>
    <t>03.01.240</t>
  </si>
  <si>
    <t>DEMOLIÇÃO MECANIZADA DE PAVIMENTO OU PISO EM CONCRETO, INCLUSIVE FRAGMENTAÇÃO, CARREGAMENTO, TRANSPORTE ATÉ 1 QUILÔMETRO E DESCARREGAMENTO</t>
  </si>
  <si>
    <t>M²</t>
  </si>
  <si>
    <t>1.2</t>
  </si>
  <si>
    <t>03.02.020</t>
  </si>
  <si>
    <t>DEMOLIÇÃO MANUAL DE ALVENARIA DE FUNDAÇÃO/EMBASAMENTO</t>
  </si>
  <si>
    <t>M³</t>
  </si>
  <si>
    <t>RETIRADA</t>
  </si>
  <si>
    <t>1.3</t>
  </si>
  <si>
    <t>04.09.100</t>
  </si>
  <si>
    <t xml:space="preserve">RETIRADA DE GRADIL </t>
  </si>
  <si>
    <t>1.4</t>
  </si>
  <si>
    <t>04.21.130</t>
  </si>
  <si>
    <t>REMOÇÃO DE POSTE DE CONCRETO</t>
  </si>
  <si>
    <t xml:space="preserve">UN </t>
  </si>
  <si>
    <t>1.5</t>
  </si>
  <si>
    <t>04.09.060</t>
  </si>
  <si>
    <t>RETIRADA DE CORRIMÃO OU PEÇAS LINEARES METÁLICAS, CHUMBADOS</t>
  </si>
  <si>
    <t>M</t>
  </si>
  <si>
    <t>1.6</t>
  </si>
  <si>
    <t>04.09.020</t>
  </si>
  <si>
    <t>RETIRADA DE ESQUADRIA METÁLICA EM GERAL (PORTÃO)</t>
  </si>
  <si>
    <t>1.7</t>
  </si>
  <si>
    <t>RETIRADA DE CANCELA</t>
  </si>
  <si>
    <t>1.8</t>
  </si>
  <si>
    <t>04.04.020</t>
  </si>
  <si>
    <t>RETIRADA DE REVESTIMENTO EM PEDRA, GRANITO OU MÁRMORE, EM PISO</t>
  </si>
  <si>
    <t>REPOSIÇÃO</t>
  </si>
  <si>
    <t>1.9</t>
  </si>
  <si>
    <t>INSTALAÇÃO DE PORTÃO (REUTILIZADO)</t>
  </si>
  <si>
    <t>1.10</t>
  </si>
  <si>
    <t>INSTALAÇÃO DE GRADIL ( REUTILIZADO)</t>
  </si>
  <si>
    <t>1.11</t>
  </si>
  <si>
    <t>INSTALAÇÃO DE CANCELA (REUTILIZADO)</t>
  </si>
  <si>
    <t>2.0</t>
  </si>
  <si>
    <t>ESQUADRIAS</t>
  </si>
  <si>
    <t>2.1</t>
  </si>
  <si>
    <t>PM001 - PORTA DE MADEIRA  DE UMA FOLHA DIMENSÕES 0,86x2,10m, BATENTE DE ALUMÍNIO, PINTURA PRETA FOSCA</t>
  </si>
  <si>
    <t>2.2</t>
  </si>
  <si>
    <t>28.01.020</t>
  </si>
  <si>
    <t>FERRAGEM COMPLETA COM MAÇANETA TIPO ALAVANCA, PARA PORTA EXTERNA COM 1 FOLHA</t>
  </si>
  <si>
    <t>2.3</t>
  </si>
  <si>
    <t>25.01.530</t>
  </si>
  <si>
    <t>JA001 - JANELA DE DUAS FOLHAS DE ALUMÍNIO E VIDRO DE CORRER, DIMENSÕES 2,00 x 1,00, PINTURA PRETA FOSCA (1 UNIDADES)</t>
  </si>
  <si>
    <t>2.4</t>
  </si>
  <si>
    <t>JA002 - JANELA DE DUAS FOLHAS DE ALUMÍNIO E VIDRO DE CORRER, DIMENSÕES 1,10 x 1,00, PINTURA PRETA FOSCA (3 UNIDADES)</t>
  </si>
  <si>
    <t>2.5</t>
  </si>
  <si>
    <t>26.02.060</t>
  </si>
  <si>
    <t>VIDRO TEMPERADO INCOLOR DE 10 MM (PORTA DUPLA DE VIDRO)</t>
  </si>
  <si>
    <t>2.6</t>
  </si>
  <si>
    <t>28.20.220</t>
  </si>
  <si>
    <t>DOBRADIÇA INFERIOR PARA PORTA DE VIDRO TEMPERADO (PORTA DUPLA DE VIDRO)</t>
  </si>
  <si>
    <t>2.7</t>
  </si>
  <si>
    <t>28.20.230</t>
  </si>
  <si>
    <t>DOBRADIÇA SUPERIOR PARA PORTA DE VIDRO TEMPERADO (PORTA DUPLA DE VIDRO)</t>
  </si>
  <si>
    <t>2.8</t>
  </si>
  <si>
    <t>28.20.650</t>
  </si>
  <si>
    <t>PUXADOR DUPLO EM AÇO INOXIDÁVEL, PARA PORTA DE MADEIRA, ALUMÍNIO OU VIDRO, DE 350 MM</t>
  </si>
  <si>
    <t>2.9</t>
  </si>
  <si>
    <t>28.20.600</t>
  </si>
  <si>
    <t>FECHADURA DE CENTRO COM CILINDRO PARA PORTA EM VIDRO TEMPERADO</t>
  </si>
  <si>
    <t>2.10</t>
  </si>
  <si>
    <t>28.01.160</t>
  </si>
  <si>
    <t>MOLA AÉREA PARA PORTA, COM ESFORÇO ACIMA DE 50 KG ATÉ 60 KG</t>
  </si>
  <si>
    <t>3.0</t>
  </si>
  <si>
    <t>LOUÇAS, METAIS E EQUIPAMENTOS SANITÁRIOS</t>
  </si>
  <si>
    <t>LOUÇAS</t>
  </si>
  <si>
    <t>3.1</t>
  </si>
  <si>
    <t>44.01.800</t>
  </si>
  <si>
    <t>BACIA COM CAIXA ACOPLADA COR BRANCA, DECA LINHA NUOVA COD. P130 OU SIMILAR</t>
  </si>
  <si>
    <t>CJ</t>
  </si>
  <si>
    <t>3.2</t>
  </si>
  <si>
    <t>44.01.100</t>
  </si>
  <si>
    <t>CUBA SEM  COLUNA DECA OU SIMILAR</t>
  </si>
  <si>
    <t>METAIS SANITÁRIOS</t>
  </si>
  <si>
    <t>3.3</t>
  </si>
  <si>
    <t>44.03.310</t>
  </si>
  <si>
    <t>TORNEIRA AUTOMÁTICA PARA LAVATÓRIO DE MESA, DECA LINHA DECAMATIC COD. 1170.C.INX OU SIMILAR</t>
  </si>
  <si>
    <t>3.4</t>
  </si>
  <si>
    <t>44.20.200</t>
  </si>
  <si>
    <t>SIFÃO PARA LAVATÓRIO, DECA MODELO SLIM COD. 1684.C.100.112 OU SIMILAR</t>
  </si>
  <si>
    <t>3.5</t>
  </si>
  <si>
    <t>44.20.150</t>
  </si>
  <si>
    <t>ACABAMENTO PARA REGISTTRO, DECA LINHA DUNA CLÁSSICA COD. 4900.C64.PQ.INX OU SIMILAR</t>
  </si>
  <si>
    <t>3.6</t>
  </si>
  <si>
    <t>44.20.100</t>
  </si>
  <si>
    <t>ENGATE FLEXÍVEL METÁLICO 1/2"</t>
  </si>
  <si>
    <t>EQUIPAMENTOS SANITÁRIOS</t>
  </si>
  <si>
    <t>3.7</t>
  </si>
  <si>
    <t>44.03.130</t>
  </si>
  <si>
    <t>DISPENSER DE SABONETE  EM ESPUMA PARA REFIL 800ML</t>
  </si>
  <si>
    <t>3.8</t>
  </si>
  <si>
    <t>44.20.280</t>
  </si>
  <si>
    <t>ASSENTO DE MATERIAL TERMOFIXO OU POLIESTER COM SISTEMA SLOW CLOSE, DECA OU SIMILAR</t>
  </si>
  <si>
    <t>3.9</t>
  </si>
  <si>
    <t>26.04.010</t>
  </si>
  <si>
    <t>ESPELHOS COM BORDAS ARREDONDADAS DIMENSÕES 1,00 x 1,50m</t>
  </si>
  <si>
    <t>3.10</t>
  </si>
  <si>
    <t>LIXEIRA DE 20L TAMPA EM ARO</t>
  </si>
  <si>
    <t>3.11</t>
  </si>
  <si>
    <t>44.03.010</t>
  </si>
  <si>
    <t>DISPENSER DE PAPEL TOALHA EM ROLO ACAB. PLÁTICO,</t>
  </si>
  <si>
    <t>3.12</t>
  </si>
  <si>
    <t>44.03.050</t>
  </si>
  <si>
    <t xml:space="preserve">DISPENSER DE PAPEL HIGIÊNICO EM ROLO ACAB. PLÁSTICO </t>
  </si>
  <si>
    <t>4.0</t>
  </si>
  <si>
    <t>ACABAMENTOS</t>
  </si>
  <si>
    <t>PINTURA</t>
  </si>
  <si>
    <t>4.1</t>
  </si>
  <si>
    <t>33.10.030</t>
  </si>
  <si>
    <t>TINTA ACRÍLICA ANTIMOFO EM MASSA, INCLUSIVE PREPARO, COR CONCRETO</t>
  </si>
  <si>
    <t>4.2</t>
  </si>
  <si>
    <t>30.06.050</t>
  </si>
  <si>
    <t>TINTA ACRÍLICA PARA SINALIZAÇÃO VISUAL DE PISO, COM ACABAMENTO MICROTEXTURIZADO E ANTIDERRAPANTE</t>
  </si>
  <si>
    <t>PISO</t>
  </si>
  <si>
    <t>4.3</t>
  </si>
  <si>
    <t>19.01.412</t>
  </si>
  <si>
    <t>REVESTIMENTO EM GRANITO, ESPESSURA DE 2 CM, ACABAMENTO JATEADO</t>
  </si>
  <si>
    <t>4.4</t>
  </si>
  <si>
    <t>30.04.030</t>
  </si>
  <si>
    <t>PISO EM LADRILHO HIDRÁULICO PODOTÁTIL VÁRIAS CORES (25X25X2,5CM), ASSENTADO COM ARGAMASSA MISTA</t>
  </si>
  <si>
    <t>5.0</t>
  </si>
  <si>
    <t>DIVISÓRIAS E GUARDA CORPOS</t>
  </si>
  <si>
    <t>CORRIMÃO E GUARDA CORPO</t>
  </si>
  <si>
    <t>5.1</t>
  </si>
  <si>
    <t>24.08.020</t>
  </si>
  <si>
    <t>CORRIMÃO DUPLO EM TUBO DE AÇO INOXIDÁVEL ESCOVADO, COM DIÂMETRO DE 1 1/2´ E MONTANTES COM DIÂMETRO DE 2´</t>
  </si>
  <si>
    <t>5.2</t>
  </si>
  <si>
    <t>29.03.040</t>
  </si>
  <si>
    <t>CABO EM AÇO GALVANIZADO COM ALMA DE AÇO, DIÂMETRO DE 3/8´ (9,52 MM)</t>
  </si>
  <si>
    <t>5.3</t>
  </si>
  <si>
    <t>TUBO DE AÇO INOXIDÁVEL ESCOVADO, DIÂMETRO DE 1 1/2´</t>
  </si>
  <si>
    <t>DIVISÓRIAS</t>
  </si>
  <si>
    <t>5.4</t>
  </si>
  <si>
    <t>14.30.842</t>
  </si>
  <si>
    <t>DIVISÓRIA DE VIDRO TEMPERADO e=10mm SIMPLES COM MONTANTES DE ALUMÍNIO E PELÍCULA ESCURA</t>
  </si>
  <si>
    <t>6.0</t>
  </si>
  <si>
    <t>6.1</t>
  </si>
  <si>
    <t>LOGO DO BUTANTAN EM LETRA CAIXA DIMENSÃO 1,40 x0,85m  EM PVC COR BRANCA</t>
  </si>
  <si>
    <t>6.4</t>
  </si>
  <si>
    <t>MESA DE DIMENSÕES 1,10 X 0,50M E ALTURA DE 0,75M</t>
  </si>
  <si>
    <t>ARQUITETURA / CIVIL</t>
  </si>
  <si>
    <t>MOBILIZAÇÃO E SERVIÇOS PRELIMINARES</t>
  </si>
  <si>
    <t>INSTALAÇÕES DE CANTEIRO DE OBRA</t>
  </si>
  <si>
    <t>1.1.1</t>
  </si>
  <si>
    <t>02.02.130</t>
  </si>
  <si>
    <t>LOCAÇÃO DE CONTAINER TIPO ESCRITÓRIO COM 1 VASO SANITÁRIO, 1 LAVATÓRIO E 1 PONTO PARA CHUVEIRO - ÁREA MÍNIMA DE 13,80 M2</t>
  </si>
  <si>
    <t>UNXMÊS</t>
  </si>
  <si>
    <t>1.1.2</t>
  </si>
  <si>
    <t>02.02.140</t>
  </si>
  <si>
    <t>LOCAÇÃO DE CONTAINER TIPO SANITÁRIO COM 2 VASOS SANITÁRIOS, 2 LAVATÓRIOS, 2 MICTÓRIOS E 4 PONTOS PARA CHUVEIRO - ÁREA MÍNIMA DE 13,80 M2</t>
  </si>
  <si>
    <t>1.1.3</t>
  </si>
  <si>
    <t>FRETE, CARREGAMENTO E DESCARREGAMENTO DE CONTAINERS - CAMINHÃO CARGA SECA CAP. 8 TON COM GUINDASTE CAP. 3TON/3M</t>
  </si>
  <si>
    <t>HORA</t>
  </si>
  <si>
    <t>1.1.4</t>
  </si>
  <si>
    <t>LOCAÇÃO MENSAL INCLUSIVE FRETE DE BEBEDOURO ELÉTRICO TEMPERATURA NATURAL OU GELADA.</t>
  </si>
  <si>
    <t>1.1.5</t>
  </si>
  <si>
    <t>LOCAÇÃO MENSAL INCLUSIVE FRETE DE APARELHO DE AR CONDICIONADO ATÉ 10000 BTU, PARA ESCRITÓRIO</t>
  </si>
  <si>
    <t>1.1.6</t>
  </si>
  <si>
    <t>TAPUME METÁLICO COM TELHA METÁLICA, SEM PINTURA, TRAPEZOIDAL 40 ESP=0,43MM, COLUNAS, BASES E PARAFUSOS</t>
  </si>
  <si>
    <t>M2</t>
  </si>
  <si>
    <t>1.1.7</t>
  </si>
  <si>
    <t>PORTÃO METÁLICO DE OBRA - 5M, PIVOTANTE, 2 FOLHAS, PARA TAPUME</t>
  </si>
  <si>
    <t>1.1.8</t>
  </si>
  <si>
    <t>PORTÃO DE PEDESTRES - 1,15M, PARA TAPUME</t>
  </si>
  <si>
    <t>1.1.9</t>
  </si>
  <si>
    <t>02.08.020</t>
  </si>
  <si>
    <t>FORNECIMENTO E INSTALAÇAO DE PLACAS DE OBRA - PADRÃO GOVERNO DO ESTADO</t>
  </si>
  <si>
    <t>ACOMPANHAMENTO DE OBRA - PROFISSIONAIS RESIDENTES</t>
  </si>
  <si>
    <t>1.2.1</t>
  </si>
  <si>
    <t>90779</t>
  </si>
  <si>
    <t>ENGENHEIRO CIVIL DE OBRA SENIOR COM ENCARGOS COMPLEMENTARES</t>
  </si>
  <si>
    <t>H</t>
  </si>
  <si>
    <t>1.2.2</t>
  </si>
  <si>
    <t>100309</t>
  </si>
  <si>
    <t>TÉCNICO EM SEGURANÇA DO TRABALHO COM ENCARGOS COMPLEMENTARES</t>
  </si>
  <si>
    <t>SERVIÇOS DE ENGENHARIA</t>
  </si>
  <si>
    <t>1.3.1</t>
  </si>
  <si>
    <t>01.17.051</t>
  </si>
  <si>
    <t>PROJETO EXECUTIVO DE ESTRUTURA EM FORMATO A1</t>
  </si>
  <si>
    <t>UN</t>
  </si>
  <si>
    <t>1.3.2</t>
  </si>
  <si>
    <t>COMPATIBILIZAÇÃO DE PROJETOS - FORMATO A1</t>
  </si>
  <si>
    <t>1.3.3</t>
  </si>
  <si>
    <t>01.21.010</t>
  </si>
  <si>
    <t>TAXA DE MOBILIZAÇÃO E DESMOBILIZAÇÃO DE EQUIPAMENTOS PARA EXECUÇÃO DE SONDAGEM</t>
  </si>
  <si>
    <t>TX</t>
  </si>
  <si>
    <t>1.3.4</t>
  </si>
  <si>
    <t>01.21.110</t>
  </si>
  <si>
    <t>SONDAGEM A PERCUSSÃO</t>
  </si>
  <si>
    <t>DEMOLIÇÕES E RECOMPOSIÇÕES</t>
  </si>
  <si>
    <t>DEMOLIÇÕES EXTERNAS</t>
  </si>
  <si>
    <t>2.1.1</t>
  </si>
  <si>
    <t>03.01.250</t>
  </si>
  <si>
    <t>DEMOLIÇÃO MECANIZADA DE PAVIMENTO OU PISO EM CONCRETO, INCLUSIVE FRAGMENTAÇÃO E ACOMODAÇÃO DO MATERIAL</t>
  </si>
  <si>
    <t>2.1.3</t>
  </si>
  <si>
    <t>04.40.010</t>
  </si>
  <si>
    <t>RETIRADA MANUAL DE GUIA PRÉ-MOLDADA, INCLUSIVE LIMPEZA E EMPILHAMENTO</t>
  </si>
  <si>
    <t>2.1.4</t>
  </si>
  <si>
    <t>03.01.270</t>
  </si>
  <si>
    <t>DEMOLIÇÃO MECANIZADA DE SARJETA OU SARJETÃO, INCLUSIVE FRAGMENTAÇÃO E ACOMODAÇÃO DO MATERIAL</t>
  </si>
  <si>
    <t>M3</t>
  </si>
  <si>
    <t>2.1.7</t>
  </si>
  <si>
    <t>04.02.140</t>
  </si>
  <si>
    <t>RETIRADA DE ESTRUTURA METÁLICA (SUPORTE DE COBERTURA ANTIGA)</t>
  </si>
  <si>
    <t>KG</t>
  </si>
  <si>
    <t>RETIRADA DE CONDUTORES HIDRÁULICOS</t>
  </si>
  <si>
    <t>2.2.1</t>
  </si>
  <si>
    <t>04.30.060</t>
  </si>
  <si>
    <t>REMOÇÃO DE TUBULAÇÃO HIDRÁULICA EM GERAL, INCLUINDO CONEXÕES, CAIXAS E RALOS</t>
  </si>
  <si>
    <t>DESCARTES</t>
  </si>
  <si>
    <t>2.3.1</t>
  </si>
  <si>
    <t>05.08.220</t>
  </si>
  <si>
    <t>CARREGAMENTO MECANIZADO DE ENTULHO FRAGMENTADO, COM CAMINHÃO À DISPOSIÇÃO DENTRO DA OBRA, ATÉ O RAIO DE 1 KM</t>
  </si>
  <si>
    <t>2.3.2</t>
  </si>
  <si>
    <t>05.07.040</t>
  </si>
  <si>
    <t>REMOÇÃO DE ENTULHO SEPARADO DE OBRA COM CAÇAMBA METÁLICA - TERRA, ALVENARIA, CONCRETO, ARGAMASSA, MADEIRA, PAPEL, PLÁSTICO OU METAL</t>
  </si>
  <si>
    <t xml:space="preserve">FUNDAÇÕES  E ESTRUTURAS DE CONCRETO  -  ÁREA TÉCNICA </t>
  </si>
  <si>
    <t>ESTACAS TIPO STRAUSS</t>
  </si>
  <si>
    <t>3.1.1</t>
  </si>
  <si>
    <t>ESCAVAÇÃO MANUAL,  PROFUNDIDADE IGUAL OU INFERIOR A 1,50M</t>
  </si>
  <si>
    <t>3.1.2</t>
  </si>
  <si>
    <t>12.06.010</t>
  </si>
  <si>
    <t>TAXA DE MOBILIZAÇÃO E DESMOBILIZAÇÃO DE EQUIPAMENTOS PARA EXECUÇÃO DE ESTACA TIPO STRAUSS</t>
  </si>
  <si>
    <t>3.1.3</t>
  </si>
  <si>
    <t>ESTACA TIPO STRAUSS, DIÂMETRO DE 32 CM ATÉ 30 T</t>
  </si>
  <si>
    <t>3.1.4</t>
  </si>
  <si>
    <t>CORTE E REPARO DE CABEÇA DE ESTACA</t>
  </si>
  <si>
    <t>3.1.5</t>
  </si>
  <si>
    <t>ARMADURA EM AÇO CA-50</t>
  </si>
  <si>
    <t>3.1.6</t>
  </si>
  <si>
    <t>CARGA MECANIZADA E REMOÇÃO DE TERRA, INCLUSIVE TRANSPORTE ATÉ 1KM</t>
  </si>
  <si>
    <t>3.1.7</t>
  </si>
  <si>
    <t>TRANSPORTE DE TERRA POR CAMINHÃO BASCULANTE, A PARTIR DE 1KM</t>
  </si>
  <si>
    <t>M3xKM</t>
  </si>
  <si>
    <t>3.1.8</t>
  </si>
  <si>
    <t>CONTROLE TECNOLÓGICO DE CONCRETO - MOBILIZAÇÃO PARA MOLDAGEM E/OU COLETA DOS CORPOS DE PROVA DE CONCRETO</t>
  </si>
  <si>
    <t>VIAGEM</t>
  </si>
  <si>
    <t>3.1.9</t>
  </si>
  <si>
    <t>CONTROLE TECNOLÓGICO DE CONCRETO MOLDAGEM DE CORPO DE PROVA</t>
  </si>
  <si>
    <t>PERÍODO 4H</t>
  </si>
  <si>
    <t>BLOCOS SOBRE ESTACAS E VIGAS BALDRAMES</t>
  </si>
  <si>
    <t>3.2.1</t>
  </si>
  <si>
    <t>3.2.2</t>
  </si>
  <si>
    <t>APILOAMENTO DO FUNDO DE VALAS, PARA SIMPLES REGULARIZAÇÃO</t>
  </si>
  <si>
    <t>3.2.3</t>
  </si>
  <si>
    <t>LASTRO DE CONCRETO - 150KG CIM/M3</t>
  </si>
  <si>
    <t>3.2.4</t>
  </si>
  <si>
    <t>FORMA COMUM DE TÁBUAS DE PINUS - NÃO RECUPERÁVEL</t>
  </si>
  <si>
    <t>3.2.5</t>
  </si>
  <si>
    <t>CONCRETO FCK=30MPA - USINADO</t>
  </si>
  <si>
    <t>3.2.6</t>
  </si>
  <si>
    <t>BOMBEAMENTO DE CONCRETO</t>
  </si>
  <si>
    <t>3.2.7</t>
  </si>
  <si>
    <t>3.2.8</t>
  </si>
  <si>
    <t>3.2.9</t>
  </si>
  <si>
    <t>3.2.10</t>
  </si>
  <si>
    <t>REATERRO DE VALAS, INCLUSIVE APILOAMENTO</t>
  </si>
  <si>
    <t>3.2.11</t>
  </si>
  <si>
    <t>3.2.12</t>
  </si>
  <si>
    <t>3.2.13</t>
  </si>
  <si>
    <t>CONCRETO "GROUT"</t>
  </si>
  <si>
    <t>PILAR DE CONCRETO ARMADO. PISO DE CONCRETO, ESCADA E AFINS</t>
  </si>
  <si>
    <t>3.5.1</t>
  </si>
  <si>
    <t>08.02.020</t>
  </si>
  <si>
    <t>CIMBRAMENTO EM MADEIRA COM ESTRONCAS DE EUCALIPTO</t>
  </si>
  <si>
    <t>3.5.2</t>
  </si>
  <si>
    <t>08.03.020</t>
  </si>
  <si>
    <t>DESCIMBRAMENTO EM MADEIRA</t>
  </si>
  <si>
    <t>3.5.3</t>
  </si>
  <si>
    <t>09.04.050</t>
  </si>
  <si>
    <t>FORMA EM TUBO DE PAPELÃO COM DIÂMETRO DE 40 CM</t>
  </si>
  <si>
    <t>3.5.4</t>
  </si>
  <si>
    <t>3.5.5</t>
  </si>
  <si>
    <t>ARMADURA EM AÇO CA-60</t>
  </si>
  <si>
    <t>3.5.6</t>
  </si>
  <si>
    <t>3.5.7</t>
  </si>
  <si>
    <t>3.5.8</t>
  </si>
  <si>
    <t>3.5.9</t>
  </si>
  <si>
    <t>GUIA, SARJETA E CALÇADA</t>
  </si>
  <si>
    <t>3.7.1</t>
  </si>
  <si>
    <t>54.06.020</t>
  </si>
  <si>
    <t>GUIA PRÉ-MOLDADA CURVA TIPO PMSP 100 - FCK 25 MPA</t>
  </si>
  <si>
    <t>3.7.2</t>
  </si>
  <si>
    <t>54.06.170</t>
  </si>
  <si>
    <t>SARJETA OU SARJETÃO MOLDADO NO LOCAL, TIPO PMSP EM CONCRETO COM FCK 25 MPA</t>
  </si>
  <si>
    <t>3.7.3</t>
  </si>
  <si>
    <t>3.7.4</t>
  </si>
  <si>
    <t>07.02.020</t>
  </si>
  <si>
    <t>ESCAVAÇÃO MECANIZADA DE VALAS OU CAVAS COM PROFUNDIDADE DE ATÉ 2 M</t>
  </si>
  <si>
    <t>3.7.5</t>
  </si>
  <si>
    <t>3.7.6</t>
  </si>
  <si>
    <t>07.11.040</t>
  </si>
  <si>
    <t>REATERRO COMPACTADO MECANIZADO DE VALA OU CAVA COM ROLO, MÍNIMO DE 95% PN</t>
  </si>
  <si>
    <t>3.7.7</t>
  </si>
  <si>
    <t>REFORÇO DE SUB-LEITO/SUB-BASE DE SOLO MELHORADO COM CIMENTO 5,0% EM PESO</t>
  </si>
  <si>
    <t>3.7.8</t>
  </si>
  <si>
    <t>3.7.9</t>
  </si>
  <si>
    <t>32.07.090</t>
  </si>
  <si>
    <t>JUNTA DE DILATAÇÃO OU VEDAÇÃO COM MASTIQUE DE SILICONE, 1,0 X 0,5 CM - INCLUSIVE GUIA DE APOIO EM POLIETILENO</t>
  </si>
  <si>
    <t>3.7.10</t>
  </si>
  <si>
    <t>MASTIQUE ELÁSTICO A BASE DE POLIURETANO - MONOCOMPONENTE</t>
  </si>
  <si>
    <t>DM3</t>
  </si>
  <si>
    <t>3.7.11</t>
  </si>
  <si>
    <t>ACABAMENTO DE PISO DE CONCRETO TIPO BAMBOLÊ</t>
  </si>
  <si>
    <t>3.7.12</t>
  </si>
  <si>
    <t>54.01.210</t>
  </si>
  <si>
    <t>BASE DE BRITA GRADUADA</t>
  </si>
  <si>
    <t>3.7.13</t>
  </si>
  <si>
    <t>3.7.14</t>
  </si>
  <si>
    <t>3.7.15</t>
  </si>
  <si>
    <t>CARGA MECANIZADA E REMOÇÃO DE ENTULHO, INCLUSIVE TRANSPORTE ATÉ 1KM</t>
  </si>
  <si>
    <t>3.7.16</t>
  </si>
  <si>
    <t>TRANSPORTE DE ENTULHO POR CAMINHÃO BASCULANTE, A PARTIR DE 1KM</t>
  </si>
  <si>
    <t>3.7.17</t>
  </si>
  <si>
    <t>ENSAIOS DE LABORATÓRIO - UMIDADE NATURAL</t>
  </si>
  <si>
    <t>ENS.</t>
  </si>
  <si>
    <t>3.7.18</t>
  </si>
  <si>
    <t>ENSAIOS DE LABORATÓRIO - LIMITE DE LIQUIDEZ</t>
  </si>
  <si>
    <t>3.7.19</t>
  </si>
  <si>
    <t>ENSAIOS DE LABORATÓRIO - PLASTICIDADE</t>
  </si>
  <si>
    <t>3.7.20</t>
  </si>
  <si>
    <t>ENSAIOS DE LABORATÓRIO - COMPACTAÇÃO</t>
  </si>
  <si>
    <t>3.7.21</t>
  </si>
  <si>
    <t>ENSAIOS DE LABORATÓRIO - GRANULOMETRIA</t>
  </si>
  <si>
    <t>3.7.22</t>
  </si>
  <si>
    <t>ENSAIOS DE LABORATÓRIO - PROCTOR SIMPLES</t>
  </si>
  <si>
    <t>3.7.23</t>
  </si>
  <si>
    <t>ENSAIOS DE LABORATÓRIO - CBR-5 PONTOS (MOLDADO)</t>
  </si>
  <si>
    <t>3.7.24</t>
  </si>
  <si>
    <t>ENSAIOS DE LABORATÓRIO - CBR-5 PONTOS (INDEFORMADO)</t>
  </si>
  <si>
    <t>IMPERMEABILIZAÇÕES</t>
  </si>
  <si>
    <t>FUNDAÇÕES</t>
  </si>
  <si>
    <t>4.1.1</t>
  </si>
  <si>
    <t>IMPERMEABILIZAÇÃO DO RESPALDO DA FUNDAÇÃO - ARGAMASSA IMPERMEÁVEL</t>
  </si>
  <si>
    <t>4.1.2</t>
  </si>
  <si>
    <t>PINTURA PROTETORA COM TINTA BETUMINOSA (PARA  ARGAMASSA IMPERMEÁVEL) - 2 DEMÃOS</t>
  </si>
  <si>
    <t>INSTALAÇÕES HIDRÁULICAS E INFRAESTRUTURA</t>
  </si>
  <si>
    <t>6.5</t>
  </si>
  <si>
    <t>REDE DE DRENAGEM DE ÁGUAS PLUVIAIS</t>
  </si>
  <si>
    <t>6.5.2</t>
  </si>
  <si>
    <t>46.03.060</t>
  </si>
  <si>
    <t>TUBO DE PVC RÍGIDO PXB COM VIROLA E ANEL DE BORRACHA, LINHA ESGOTO SÉRIE REFORÇADA ´R´, DN= 150 MM, INCLUSIVE CONEXÕES</t>
  </si>
  <si>
    <t>6.5.3</t>
  </si>
  <si>
    <t>46.05.050</t>
  </si>
  <si>
    <t>TUBO PVC RÍGIDO, TIPO COLETOR ESGOTO, JUNTA ELÁSTICA, DN= 200 MM, INCLUSIVE CONEXÕES</t>
  </si>
  <si>
    <t>6.6</t>
  </si>
  <si>
    <t>CANALETAS QUADRADAS DE DRENAGEM DO PISO - ÁREA EXTERNA</t>
  </si>
  <si>
    <t>6.6.1</t>
  </si>
  <si>
    <t>CANALETA DE CONCRETO ARMADO FCK=30 MPA COM SEÇÃO INTERNA DE 0,20M X 0,25M, FORNECIMENTO E INSTALAÇÃO</t>
  </si>
  <si>
    <t>6.6.2</t>
  </si>
  <si>
    <t>TAMPAS DE CONCRETO PRÉ-MOLDADO PARA CANALETA</t>
  </si>
  <si>
    <t>6.7</t>
  </si>
  <si>
    <t>ASSENTAMENTO DE TUBULAÇÃO ENTERRADA - REDE DE DRENAGEM DE ÁGUAS PLUVIAIS</t>
  </si>
  <si>
    <t>6.7.1</t>
  </si>
  <si>
    <t>54.01.220</t>
  </si>
  <si>
    <t>BASE DE BICA CORRIDA</t>
  </si>
  <si>
    <t>6.7.2</t>
  </si>
  <si>
    <t>6.7.3</t>
  </si>
  <si>
    <t>6.7.4</t>
  </si>
  <si>
    <t>6.7.5</t>
  </si>
  <si>
    <t>6.8</t>
  </si>
  <si>
    <t>CAIXAS DE INSPEÇÃO DE ÁGUAS PLUVIAIS - 0,60 m x 0,60 m (1x)</t>
  </si>
  <si>
    <t>6.8.1</t>
  </si>
  <si>
    <t>CAIXA DE LIGAÇÃO OU INSPEÇÃO - ALVENARIA DE 1/2 TIJOLO, REVESTIDA</t>
  </si>
  <si>
    <t>6.8.2</t>
  </si>
  <si>
    <t>IMPERMEABILIZAÇÃO DE CONCRETO EM CONTATO COM A TERRA</t>
  </si>
  <si>
    <t>6.8.3</t>
  </si>
  <si>
    <t>49.06.450</t>
  </si>
  <si>
    <t>TAMPÃO EM FERRO FUNDIDO DE 500 X 500 MM, CLASSE C 250</t>
  </si>
  <si>
    <t>6.8.4</t>
  </si>
  <si>
    <t>6.8.5</t>
  </si>
  <si>
    <t>6.8.6</t>
  </si>
  <si>
    <t>CAIXA DE INSPEÇÃO - FUNDO EM CONCRETO ARMADO</t>
  </si>
  <si>
    <t>6.8.7</t>
  </si>
  <si>
    <t>6.8.8</t>
  </si>
  <si>
    <t>6.8.9</t>
  </si>
  <si>
    <t>7.0</t>
  </si>
  <si>
    <t>SISTEMA DE PROTEÇÃO E COMBATE A INCÊNDIO - SPCI</t>
  </si>
  <si>
    <t>7.1</t>
  </si>
  <si>
    <t>EXTINTORES</t>
  </si>
  <si>
    <t>7.1.1</t>
  </si>
  <si>
    <t>50.10.120</t>
  </si>
  <si>
    <t>EXTINTOR MANUAL DE PÓ QUÍMICO SECO ABC - CAPACIDADE DE 6 KG</t>
  </si>
  <si>
    <t>7.1.2</t>
  </si>
  <si>
    <t>97.02.193</t>
  </si>
  <si>
    <t>PLACA DE SINALIZAÇÃO EM PVC FOTOLUMINESCENTE (200X200MM), COM INDICAÇÃO DE EQUIPAMENTOS DE ALARME, DETECÇÃO E EXTINÇÃO DE INCÊNDIO</t>
  </si>
  <si>
    <t>7.1.3</t>
  </si>
  <si>
    <t>70.02.010</t>
  </si>
  <si>
    <t>SINALIZAÇÃO HORIZONTAL COM TINTA VINÍLICA OU ACRÍLICA</t>
  </si>
  <si>
    <t>8.0</t>
  </si>
  <si>
    <t>LIMPEZA GERAL DA OBRA</t>
  </si>
  <si>
    <t>8.1</t>
  </si>
  <si>
    <t>145,17</t>
  </si>
  <si>
    <t>42,87</t>
  </si>
  <si>
    <t>TELECOM (TI)</t>
  </si>
  <si>
    <t>DATA BOOK
REF.: Ver item 10 do Memorial Descritivo.</t>
  </si>
  <si>
    <t>unid.</t>
  </si>
  <si>
    <t>INFRAESTRUTURA</t>
  </si>
  <si>
    <t>ELETRODUTO E ACESSÓRIOS</t>
  </si>
  <si>
    <t>38.04.060</t>
  </si>
  <si>
    <t>ELETRODUTO GALVANIZADO, MÉDIO DE 1´ - COM ACESSÓRIOS</t>
  </si>
  <si>
    <t>2.1.2</t>
  </si>
  <si>
    <t>38.19.030</t>
  </si>
  <si>
    <t>ELETRODUTO DE PVC CORRUGADO FLEXÍVEL LEVE, DIÂMETRO EXTERNO DE 25 MM</t>
  </si>
  <si>
    <t>38.13.040</t>
  </si>
  <si>
    <t>ELETRODUTO CORRUGADO EM POLIETILENO DE ALTA DENSIDADE, DN= 100 MM, COM ACESSÓRIOS - PEAD</t>
  </si>
  <si>
    <t xml:space="preserve">TOMADAS INTERRUPTORES E ACESSÓRIOS </t>
  </si>
  <si>
    <t xml:space="preserve">LINHA PIAL PLUS - ALVENARIA E/OU DIVISORIA </t>
  </si>
  <si>
    <t>2.3.1.1</t>
  </si>
  <si>
    <t>TOMADA 1 PT DADOS + 1 PT TELEFONE - BAIXA - ESPELHO PVC - CAIXA 4X4 EMBUTIDO (DIVISÓRIA/PAREDE), ESPELHO EM PVC PARA CAIXA 4X4, FORNECIDA COM ABERTURA PARA DOIS (2) POSTOS PARA CONECTOR RJ-45 CAT. 6 - 4 PARES, COM GUARNIÇÃO DE FIXAÇÃO / VEDAÇÃO. TOMADA DE TELECOMUNICAÇÃO RJ45 (KEYSTONE JACK), POSSIBILITA A CRIMPAGEM T568A OU T568B.
FABRICANTE: PIAL LEGRAND OU SIMILAR.
1 UN. - CAIXA DE EMBUTIR EM ALVENARIA
1 UN. - SUPORTE 4''x4''
1 UN. - PLACA 4''x4''
2 UN. - TOMADA
REF.: LINHA PIAL PLUS</t>
  </si>
  <si>
    <t>CABOS E ACESSÓRIOS</t>
  </si>
  <si>
    <t/>
  </si>
  <si>
    <t>2.4.1</t>
  </si>
  <si>
    <t>CABO DE 4 PARES TRANÇADOS  GALAN CM RoHS CAT.6 U/UTP COR VM (VERMELHO), NA COR VEMELHA; CAPA CONSTRUIDA COM PVC, RETARDANTE A CHAMA; CLASSE DE FLAMABILIDADE CM; GRAVAÇÃO NO CABO DE MARCAÇÃO METRICA SEQUENCIAL; DATA DE FABRICAÇÃO; NOME DO FABRICANTE; CLASSE DE FLAMABILIDADE; DESCRIÇÃO E TIPO DE CABO. 
REF.: FURUKAWA</t>
  </si>
  <si>
    <t>2.4.2</t>
  </si>
  <si>
    <t>CONECTOR RJ-45 KEYSTONE GIGALAN U/UTP CAT6 90/180, COMPATÍVEL COM CONDUTORES DE #22 - 26 AWG, PADRÃO DE MONTAGEM T568A OU T568B, PARA MONTAGEM EM BLOCO DE TOMADA DE DADOS.
REF.: FURUKAWA</t>
  </si>
  <si>
    <t>PÇ.</t>
  </si>
  <si>
    <t>2.4.3</t>
  </si>
  <si>
    <t>FIBRA ÓPTICA MONOMODO 4F FIBER LAN INDOOR-OUTDOOR -CFOA-SM-DDR-G 4F (PVC) (ABNT CL) 
REF.: FURUKAWA</t>
  </si>
  <si>
    <t>FIBRA ÓPTICA MONOMODO 12F FIBER LAN INDOOR-OUTDOOR -  CFOA-SM-DDR-G 12F (PVC) (ABNT CL) 
REF.: FURUKAWA</t>
  </si>
  <si>
    <t>EQUIPAMENTOS</t>
  </si>
  <si>
    <t>LISTA DE EQUIPAMENTOS</t>
  </si>
  <si>
    <t>SWITCH 48 PORTAS PoE
REF: ARUBA 2930F 48G POE COD JL256A</t>
  </si>
  <si>
    <t>pç</t>
  </si>
  <si>
    <t>SWITCH MODELO ECS4100-12PH; COM 8 PORTAS PoE RJ45 10/100/1000, 2 PORTAS 10/100/1000
REF.: EDGECORE</t>
  </si>
  <si>
    <t>RACK FECHADO DE PAREDE - 12U (incluir acessórios: rodas, chave, bandejas, ventilador e tampa inferior)
REF: POLICOM</t>
  </si>
  <si>
    <t>RACK FECHADO DE 6U PARA POSTE COM ACESSÓRIOS 
REF: POLICOM</t>
  </si>
  <si>
    <t xml:space="preserve">PATCH PANEL DESCARREGADO 48P 1U ALTA DENSIDADE
REF: FURUKAWA </t>
  </si>
  <si>
    <t xml:space="preserve">PATCH CORD METÁLICO GIGALAN CM CAT.6 U/UTP cor VM 2,5m
REF: FURUKAWA 
</t>
  </si>
  <si>
    <t xml:space="preserve">GUIA DE CABOS HORIZONTAL FECHADO 1U ALTA DENSIDADE
REF: FURUKAWA </t>
  </si>
  <si>
    <t>CÂMERA HIKVISION DOME 2MP partnumber DA-2CD3125G0-IS com cartão SD Hikvision partnumber HS-TF-P1(STD)/128G e com todos opcionais como parafusos e buchas adequados para a correta instalação em ambientes externos, inclusive em postes;
REF.: HIKVISON</t>
  </si>
  <si>
    <t>LIÇENCA DE SOFTWARE PARA AS CÂMERAS DE MONITORAMENTO 
REF: HIKVISION HIKCENTRAL-VSS-1CAMERAVSS</t>
  </si>
  <si>
    <t>lç</t>
  </si>
  <si>
    <t>3.1.10</t>
  </si>
  <si>
    <t xml:space="preserve">LIÇENCA DE SOFTWARE PARA ARMAZENAMENTO DE VÍDEO
REF: HIKVISION  PSTOR-VÍDEO STORAGE/1CH
</t>
  </si>
  <si>
    <t>3.1.11</t>
  </si>
  <si>
    <t>TERMINAL DE CONTROLE DE ACESSO BIOMETRIA + FACIAL + DIGITAL + PROXIMIDADE 
REF: HIKVISION DS-K1T671TM-3XF</t>
  </si>
  <si>
    <t>3.1.12</t>
  </si>
  <si>
    <t>KIT - CONTROLE DE ACESSO
FONTE DE ALI. ININTERRUPTA – FA 1220S
ACIONADOR DE EMERGÊNCIA REARMÁVEL – AS 2010
BOTÃO DE SAÍDA 4X2 SENSÍVEL AO TOQUE VAULT BTS400
SUPORTE DS-K4H258-LZ PARA FECHADURA
FECHADURA -K4H258S
BATERIA SELADA 12V X 7 AMP MOURA 12MVA-7</t>
  </si>
  <si>
    <t>cj</t>
  </si>
  <si>
    <t>3.1.13</t>
  </si>
  <si>
    <t>LICENÇA DE SOFTWARE PARA CONTROLE DE ACESSO
REF: HIKCENTRAL-ACS-BASE/16DOOR</t>
  </si>
  <si>
    <t>3.1.14</t>
  </si>
  <si>
    <t>DISTRIBUIDOR INTERNO BW 12, COM KIT COMPLETO PARA FUSÃO DE 4 FIBRAS E ACOPLADOR SC.
REF.: FURUKAWA</t>
  </si>
  <si>
    <t>3.1.15</t>
  </si>
  <si>
    <t>ACCESS POINT (ANTENA Wi-Fi) PoE
REF.: UBIQUITI UAP-AC-M-PRO</t>
  </si>
  <si>
    <t>CIVIL (ESCOPO CIVIL)</t>
  </si>
  <si>
    <t>ATIVIDADES CIVIS - MONTAGEM DE REDE DUTOS PARA FIBRA</t>
  </si>
  <si>
    <t>ABERTURA DE VALA</t>
  </si>
  <si>
    <t>APILOAMENTO DO FUNDO DE VALAS</t>
  </si>
  <si>
    <t>4.1.3</t>
  </si>
  <si>
    <t>ENVELOPAMENTOS DE BANCO DE DUTOS CONCRETO</t>
  </si>
  <si>
    <t>4.1.4</t>
  </si>
  <si>
    <t>CAIXA DE PASSAGEM EM CONCRETO ARMADO</t>
  </si>
  <si>
    <t>um</t>
  </si>
  <si>
    <t>4.1.6</t>
  </si>
  <si>
    <t>TRANSPORTE TERRA POR CAMINHÃO BASCULANTE, A PARTIR DE 1KM</t>
  </si>
  <si>
    <t>M³.km</t>
  </si>
  <si>
    <t>4.1.7</t>
  </si>
  <si>
    <t>FITA DE IDENTIFICAÇÃO DE FIBRA ÓPTICA, ROLO 300m</t>
  </si>
  <si>
    <t>4.1.8</t>
  </si>
  <si>
    <t>POSTE DE METALICO DE 6 METROS PARA AS CÂMERAS - ACESSÓRIOS</t>
  </si>
  <si>
    <t>SERVIÇOS DA CONTRATADA</t>
  </si>
  <si>
    <t>RESPONSABILIDADE DA CONTRATADA</t>
  </si>
  <si>
    <t>5.1.1</t>
  </si>
  <si>
    <t>TESTES, COMISSIONAMENTO, STARTUPS</t>
  </si>
  <si>
    <t>serv.</t>
  </si>
  <si>
    <t>5.1.2</t>
  </si>
  <si>
    <t>MONTAGEM DE TODA INFRAESTRUTURA DE TI</t>
  </si>
  <si>
    <t>5.1.3</t>
  </si>
  <si>
    <t>INSTALAÇÃO DE POSTES</t>
  </si>
  <si>
    <t>5.1.4</t>
  </si>
  <si>
    <t>FIXAÇÃO DE RACKS</t>
  </si>
  <si>
    <t>5.1.5</t>
  </si>
  <si>
    <t>CONFIGURAÇÃO DE SWITCH E CAMERAS</t>
  </si>
  <si>
    <t>5.1.6</t>
  </si>
  <si>
    <t>PASSAGEM E FUSÃO DE FIBRA ÓPTICA</t>
  </si>
  <si>
    <t>DEMOLIÇÃO MECANIZADA DE CONCRETO ARMADO, INCLUSIVE FRAGMENTAÇÃO E ACOMODAÇÃO DO MATERIAL</t>
  </si>
  <si>
    <t>2.1.5</t>
  </si>
  <si>
    <t>03.02.040</t>
  </si>
  <si>
    <t>DEMOLIÇÃO MANUAL DE ALVENARIA DE ELEVAÇÃO OU ELEMENTO VAZADO, INCLUINDO REVESTIMENTO</t>
  </si>
  <si>
    <t>2.1.6</t>
  </si>
  <si>
    <t>RETIRADA DE ESQUADRIA METÁLICA EM GERAL</t>
  </si>
  <si>
    <t>RETIRADA DE ESTRUTURA METÁLICA (CANCELA, GUARDA CORPO, PERFIS DE FIXAÇÃO E GRADIL)</t>
  </si>
  <si>
    <t>2.1.8</t>
  </si>
  <si>
    <t>34.13.031</t>
  </si>
  <si>
    <t>CORTE, RECORTE E REMOÇÃO DE ÁRVORE INCLUSIVE AS RAÍZES - DIÂMETRO (DAP)&gt;30CM&lt;45CM</t>
  </si>
  <si>
    <t>PISO DE CONCRETO, ESCADA E AFINS</t>
  </si>
  <si>
    <t>3.3.1</t>
  </si>
  <si>
    <t>3.3.2</t>
  </si>
  <si>
    <t>3.3.3</t>
  </si>
  <si>
    <t>3.3.4</t>
  </si>
  <si>
    <t>3.3.5</t>
  </si>
  <si>
    <t>3.3.6</t>
  </si>
  <si>
    <t>3.3.7</t>
  </si>
  <si>
    <t>3.3.8</t>
  </si>
  <si>
    <t>3.3.9</t>
  </si>
  <si>
    <t>3.3.10</t>
  </si>
  <si>
    <t>3.3.11</t>
  </si>
  <si>
    <t>3.3.12</t>
  </si>
  <si>
    <t>MANTA GEOTÊXTIL</t>
  </si>
  <si>
    <t>3.3.13</t>
  </si>
  <si>
    <t>11.18.060</t>
  </si>
  <si>
    <t>LONA PLÁSTICA</t>
  </si>
  <si>
    <t>3.3.14</t>
  </si>
  <si>
    <t>3.3.15</t>
  </si>
  <si>
    <t>3.3.16</t>
  </si>
  <si>
    <t>87622</t>
  </si>
  <si>
    <t>CONTRAPISO EM ARGAMASSA TRAÇO 1:4 (CIMENTO E AREIA), PREPARO MANUAL, APLICADO EM ÁREAS SECAS SOBRE LAJE, ADERIDO, ESPESSURA 2CM. AF_06/2014</t>
  </si>
  <si>
    <t>3.3.17</t>
  </si>
  <si>
    <t>LAJE DE COBERTURA (MACIÇA)</t>
  </si>
  <si>
    <t>3.4.1</t>
  </si>
  <si>
    <t>3.4.2</t>
  </si>
  <si>
    <t>3.4.3</t>
  </si>
  <si>
    <t>3.4.4</t>
  </si>
  <si>
    <t>3.4.5</t>
  </si>
  <si>
    <t>3.4.6</t>
  </si>
  <si>
    <t>3.4.7</t>
  </si>
  <si>
    <t>3.4.8</t>
  </si>
  <si>
    <t>3.4.9</t>
  </si>
  <si>
    <t>PILAR DE CONCRETO ARMADO</t>
  </si>
  <si>
    <t>VIGA DE COROAMENTO EM CONCRETO ARMADO</t>
  </si>
  <si>
    <t>3.6.1</t>
  </si>
  <si>
    <t>3.6.2</t>
  </si>
  <si>
    <t>3.6.3</t>
  </si>
  <si>
    <t>3.6.4</t>
  </si>
  <si>
    <t>3.6.5</t>
  </si>
  <si>
    <t>3.6.6</t>
  </si>
  <si>
    <t>3.6.7</t>
  </si>
  <si>
    <t>3.6.8</t>
  </si>
  <si>
    <t>3.6.9</t>
  </si>
  <si>
    <t>PAVIMENTO ASFÁLTICO, GUIA, SARJETA E CALÇADA</t>
  </si>
  <si>
    <t>PASSEIO DE CONCRETO ARMADO, FCK=20MPA, INCLUINDO PREPARO DA CAIXA E LASTRO DE BRITA</t>
  </si>
  <si>
    <t>54.03.200</t>
  </si>
  <si>
    <t>CONCRETO ASFÁLTICO USINADO A QUENTE - BINDER</t>
  </si>
  <si>
    <t>CARGA, DESCARGA E TRANSPORTE DE CONCRETO ASFÁLTICO ATÉ A DISTÂNCIA MÉDIA DE IDA E VOLTA DE 1KM</t>
  </si>
  <si>
    <t>TRANSPORTE DE CONCRETO ASFÁLTICO ALÉM DO PRIMEIRO KM</t>
  </si>
  <si>
    <t>3.7.25</t>
  </si>
  <si>
    <t>LAJE</t>
  </si>
  <si>
    <t>4.2.1</t>
  </si>
  <si>
    <t>MANTA ASFÁLTICA ESPESSURA DE 3MM COM VÉU DE POLIÉSTER COLADA A MAÇARICO</t>
  </si>
  <si>
    <t>4.2.2</t>
  </si>
  <si>
    <t>PROTEÇÃO MECÂNICA COM ARGAMASSA DE CIMENTO E AREIA - TRAÇO 1:7, ESPESSURA MÉDIA 30MM</t>
  </si>
  <si>
    <t>4.2.3</t>
  </si>
  <si>
    <t>VERNIZ ACRÍLICO - CONCRETO APARENTE/ ALVENARIA</t>
  </si>
  <si>
    <t>IMPERMEABILIZAÇÃO DE PAREDES E LAJE DE TETO</t>
  </si>
  <si>
    <t>4.3.1</t>
  </si>
  <si>
    <t>REMOÇÃO DE PINTURA EM ALVENARIA E CONCRETO - LIXA</t>
  </si>
  <si>
    <t>4.3.2</t>
  </si>
  <si>
    <t>32.17.030</t>
  </si>
  <si>
    <t>IMPERMEABILIZAÇÃO EM ARGAMASSA POLIMÉRICA PARA UMIDADE E ÁGUA DE PERCOLAÇÃO</t>
  </si>
  <si>
    <t>VEDAÇÕES</t>
  </si>
  <si>
    <t>ALVENARIA ESTRUTURAL</t>
  </si>
  <si>
    <t>BLOCOS VAZADOS DE CONCRETO ESTRURURAL - 19CM - 10MPA</t>
  </si>
  <si>
    <t>ARMADURA EM AÇO CA-50 PARA BLOCOS VAZADOS DE CONCRETO ESTRUTURAL</t>
  </si>
  <si>
    <t>VERGAS, CINTAS E PILARETES DE CONCRETO</t>
  </si>
  <si>
    <t>REVESTIMENTOS</t>
  </si>
  <si>
    <t>5.2.1</t>
  </si>
  <si>
    <t>CHAPISCO COMUM - ARGAMASSA DE CIMENTO E AREIA 1:3</t>
  </si>
  <si>
    <t>5.2.2</t>
  </si>
  <si>
    <t>EMBOÇO - ARGAMASSA MISTA DE CIMENTO, CAL E AREIA 1:4/12</t>
  </si>
  <si>
    <t>5.2.3</t>
  </si>
  <si>
    <t>TINTA ACRÍLICA - REBOCO COM MASSA CORRIDA</t>
  </si>
  <si>
    <t>REDE DE ÁGUA FRIA - ALIMENTAÇÃO GERAL E PONTOS DE CONSUMO</t>
  </si>
  <si>
    <t>6.1.1</t>
  </si>
  <si>
    <t>46.01.020</t>
  </si>
  <si>
    <t>TUBO DE PVC RÍGIDO SOLDÁVEL MARROM, DN= 25 MM, (3/4´), INCLUSIVE CONEXÕES</t>
  </si>
  <si>
    <t>6.1.2</t>
  </si>
  <si>
    <t>46.01.050</t>
  </si>
  <si>
    <t>TUBO DE PVC RÍGIDO SOLDÁVEL MARROM, DN= 50 MM, (1 1/2´), INCLUSIVE CONEXÕES</t>
  </si>
  <si>
    <t>6.1.3</t>
  </si>
  <si>
    <t>47.01.020</t>
  </si>
  <si>
    <t>REGISTRO DE GAVETA EM LATÃO FUNDIDO SEM ACABAMENTO, DN= 3/4´</t>
  </si>
  <si>
    <t>6.1.4</t>
  </si>
  <si>
    <t>47.01.060</t>
  </si>
  <si>
    <t>REGISTRO DE GAVETA BRUTO EM LATÃO FUNDIDO DN= 2"</t>
  </si>
  <si>
    <t>6.1.5</t>
  </si>
  <si>
    <t>44.03.440</t>
  </si>
  <si>
    <t>TORNEIRA CURTA SEM ROSCA PARA USO GERAL, EM LATÃO FUNDIDO CROMADO, DN= 3/4´</t>
  </si>
  <si>
    <t>6.2</t>
  </si>
  <si>
    <t>ESGOTO SANITÁRIO</t>
  </si>
  <si>
    <t>6.2.1</t>
  </si>
  <si>
    <t>46.02.050</t>
  </si>
  <si>
    <t>TUBO DE PVC RÍGIDO BRANCO PXB COM VIROLA E ANEL DE BORRACHA, LINHA ESGOTO SÉRIE NORMAL, DN= 50 MM, INCLUSIVE CONEXÕES</t>
  </si>
  <si>
    <t>6.2.2</t>
  </si>
  <si>
    <t>46.02.070</t>
  </si>
  <si>
    <t>TUBO DE PVC RÍGIDO BRANCO PXB COM VIROLA E ANEL DE BORRACHA, LINHA ESGOTO SÉRIE NORMAL, DN= 100 MM, INCLUSIVE CONEXÕES</t>
  </si>
  <si>
    <t>6.2.3</t>
  </si>
  <si>
    <t>01.23.160</t>
  </si>
  <si>
    <t>FURAÇÃO DE 2 1/4" EM CONCRETO ARMADO</t>
  </si>
  <si>
    <t>6.2.4</t>
  </si>
  <si>
    <t>32.17.010</t>
  </si>
  <si>
    <t>IMPERMEABILIZAÇÃO EM ARGAMASSA IMPERMEÁVEL COM ADITIVO HIDRÓFUGO</t>
  </si>
  <si>
    <t>6.2.5</t>
  </si>
  <si>
    <t>SIFÃO DE METAL CROMADO DE 1 1/2´ X 2´</t>
  </si>
  <si>
    <t>6.2.6</t>
  </si>
  <si>
    <t>CAIXA DE LIGAÇÃO OU INSPEÇÃO - ALVENARIA DE 1 TIJOLO, REVESTIDA</t>
  </si>
  <si>
    <t>6.2.7</t>
  </si>
  <si>
    <t>CAIXA DE LIGAÇÃO OU INSPEÇÃO - TAMPA DE CONCRETO</t>
  </si>
  <si>
    <t>6.2.8</t>
  </si>
  <si>
    <t>06.02.020</t>
  </si>
  <si>
    <t>ESCAVAÇÃO MANUAL EM SOLO DE 1ª E 2ª CATEGORIA EM VALA OU CAVA ATÉ 1,5 M</t>
  </si>
  <si>
    <t>6.2.9</t>
  </si>
  <si>
    <t>6.2.10</t>
  </si>
  <si>
    <t>07.11.020</t>
  </si>
  <si>
    <t>REATERRO COMPACTADO MECANIZADO DE VALA OU CAVA COM COMPACTADOR</t>
  </si>
  <si>
    <t>6.2.11</t>
  </si>
  <si>
    <t>6.2.12</t>
  </si>
  <si>
    <t>6.3</t>
  </si>
  <si>
    <t>ASSENTAMENTO DE TUBULAÇÃO ENTERRADA - REDE DE ESGOTO</t>
  </si>
  <si>
    <t>6.3.1</t>
  </si>
  <si>
    <t>6.3.2</t>
  </si>
  <si>
    <t>6.3.3</t>
  </si>
  <si>
    <t>6.3.4</t>
  </si>
  <si>
    <t>6.3.5</t>
  </si>
  <si>
    <t>CAIXAS DE INSPEÇÃO DE ESGOTO - 0,60 m x 0,60 m (2x)</t>
  </si>
  <si>
    <t>6.4.1</t>
  </si>
  <si>
    <t>6.4.2</t>
  </si>
  <si>
    <t>6.4.3</t>
  </si>
  <si>
    <t>6.4.4</t>
  </si>
  <si>
    <t>6.4.5</t>
  </si>
  <si>
    <t>6.4.6</t>
  </si>
  <si>
    <t>6.4.7</t>
  </si>
  <si>
    <t>6.4.8</t>
  </si>
  <si>
    <t>6.4.9</t>
  </si>
  <si>
    <t>6.5.1</t>
  </si>
  <si>
    <t>46.03.050</t>
  </si>
  <si>
    <t>TUBO DE PVC RÍGIDO PXB COM VIROLA E ANEL DE BORRACHA, LINHA ESGOTO SÉRIE REFORÇADA ´R´, DN= 100 MM, INCLUSIVE CONEXÕES</t>
  </si>
  <si>
    <t>6.5.4</t>
  </si>
  <si>
    <t>46.05.070</t>
  </si>
  <si>
    <t>TUBO PVC RÍGIDO, TIPO COLETOR ESGOTO, JUNTA ELÁSTICA, DN= 300 MM, INCLUSIVE CONEXÕES</t>
  </si>
  <si>
    <t>6.9</t>
  </si>
  <si>
    <t>ASSENTAMENTO DE TUBULAÇÃO ENTERRADA DUTO CORRUGADO - TELECOM</t>
  </si>
  <si>
    <t>6.9.1</t>
  </si>
  <si>
    <t>6.9.2</t>
  </si>
  <si>
    <t>6.9.3</t>
  </si>
  <si>
    <t>ENVELOPAMENTO DE CONCRETO PARA PARA DUTOS CORRUGADOS - CONCRETO USINADO FCK=25MPA</t>
  </si>
  <si>
    <t>6.9.4</t>
  </si>
  <si>
    <t>6.9.5</t>
  </si>
  <si>
    <t>6.9.6</t>
  </si>
  <si>
    <t>6.10</t>
  </si>
  <si>
    <t>CAIXAS DE INSPEÇÃO DE TELECOM (60X60CM)</t>
  </si>
  <si>
    <t>6.10.1</t>
  </si>
  <si>
    <t>6.10.2</t>
  </si>
  <si>
    <t>6.10.3</t>
  </si>
  <si>
    <t>6.10.4</t>
  </si>
  <si>
    <t>6.10.5</t>
  </si>
  <si>
    <t>6.10.6</t>
  </si>
  <si>
    <t>6.10.7</t>
  </si>
  <si>
    <t>6.10.8</t>
  </si>
  <si>
    <t>6.10.9</t>
  </si>
  <si>
    <t>28,46</t>
  </si>
  <si>
    <t>PORTARIA 01 E 04</t>
  </si>
  <si>
    <t>PAINEL ELETRICO</t>
  </si>
  <si>
    <t>37.03.200</t>
  </si>
  <si>
    <t>QUADRO DE DISTRIBUIÇÃO UNIVERSAL DE EMBUTIR, PARA DISJUNTORES 16 DIN / 12 BOLT-ON - 150 A - SEM COMPONENTES</t>
  </si>
  <si>
    <t>UN.</t>
  </si>
  <si>
    <t>37.10.010</t>
  </si>
  <si>
    <t>BARRAMENTO DE COBRE NU</t>
  </si>
  <si>
    <t>37.13.640</t>
  </si>
  <si>
    <t>DISJUNTOR TERMOMAGNÉTICO, BIPOLAR 220/380 V, CORRENTE DE 60 A ATÉ 100 A</t>
  </si>
  <si>
    <t>37.13.630</t>
  </si>
  <si>
    <t>DISJUNTOR TERMOMAGNÉTICO, BIPOLAR 220/380 V, CORRENTE DE 10 A ATÉ 50 A</t>
  </si>
  <si>
    <t>37.20.010</t>
  </si>
  <si>
    <t>ISOLADOR EM EPÓXI DE 1 KV PARA BARRAMENTO</t>
  </si>
  <si>
    <t>37.20.080</t>
  </si>
  <si>
    <t>BARRA DE NEUTRO E/OU TERRA</t>
  </si>
  <si>
    <t>1.2.3</t>
  </si>
  <si>
    <t>ELETRODUTO CORRUGADO EM POLIETILENO DE ALTA DENSIDADE, DN= 100 MM, COM ACESSÓRIOS</t>
  </si>
  <si>
    <t>1.2.4</t>
  </si>
  <si>
    <t>CAIXA DE PASSAGEM EM ALVENARIA - TAMPA DE CONCRETO</t>
  </si>
  <si>
    <t>39.02.016</t>
  </si>
  <si>
    <t>CABO DE COBRE DE 2,5 MM², ISOLAMENTO 750 V - ISOLAÇÃO EM PVC 70°C (PRETO)</t>
  </si>
  <si>
    <t>CABO DE COBRE DE 2,5 MM², ISOLAMENTO 750 V - ISOLAÇÃO EM PVC 70°C (AZUL)</t>
  </si>
  <si>
    <t>CABO DE COBRE DE 2,5 MM², ISOLAMENTO 750 V - ISOLAÇÃO EM PVC 70°C (VERDE)</t>
  </si>
  <si>
    <t>CABO DE COBRE DE 2,5 MM², ISOLAMENTO 750 V - ISOLAÇÃO EM PVC 70°C (AMARELO)</t>
  </si>
  <si>
    <t>39.02.020</t>
  </si>
  <si>
    <t>CABO DE COBRE DE 4 MM², ISOLAMENTO 750 V - ISOLAÇÃO EM PVC 70°C (PRETO)</t>
  </si>
  <si>
    <t>CABO DE COBRE DE 4 MM², ISOLAMENTO 750 V - ISOLAÇÃO EM PVC 70°C (AZUL)</t>
  </si>
  <si>
    <t>1.3.5</t>
  </si>
  <si>
    <t>CABO DE COBRE DE 4 MM², ISOLAMENTO 750 V - ISOLAÇÃO EM PVC 70°C (VERDE)</t>
  </si>
  <si>
    <t>1.3.6</t>
  </si>
  <si>
    <t>39.21.080</t>
  </si>
  <si>
    <t>CABO DE COBRE FLEXÍVEL DE 35 MM², ISOLAMENTO 0,6/1KV - ISOLAÇÃO HEPR 90°C (PRETO)</t>
  </si>
  <si>
    <t>1.3.7</t>
  </si>
  <si>
    <t>CABO DE COBRE FLEXÍVEL DE 35 MM², ISOLAMENTO 0,6/1KV - ISOLAÇÃO HEPR 90°C (AZUL)</t>
  </si>
  <si>
    <t>1.3.8</t>
  </si>
  <si>
    <t>39.21.060</t>
  </si>
  <si>
    <t>CABO DE COBRE FLEXÍVEL DE 16 MM², ISOLAMENTO 0,6/1KV - ISOLAÇÃO HEPR 90°C (VERDE)</t>
  </si>
  <si>
    <t>1.3.9</t>
  </si>
  <si>
    <t>39.10.080</t>
  </si>
  <si>
    <t>TERMINAL DE PRESSÃO/COMPRESSÃO PARA CABO DE 16 MM²</t>
  </si>
  <si>
    <t>UNID</t>
  </si>
  <si>
    <t>1.3.10</t>
  </si>
  <si>
    <t>39.10.130</t>
  </si>
  <si>
    <t>TERMINAL DE PRESSÃO/COMPRESSÃO PARA CABO DE 35 MM²</t>
  </si>
  <si>
    <t>TOMADAS, INTERRUPTORES E ACESSÓRIOS</t>
  </si>
  <si>
    <t>1.4.1</t>
  </si>
  <si>
    <t>40.04.470</t>
  </si>
  <si>
    <t>CONJUNTO 2 TOMADAS 2P+T DE 10 A, COMPLETO</t>
  </si>
  <si>
    <t>1.4.2</t>
  </si>
  <si>
    <t>40.05.020</t>
  </si>
  <si>
    <t>INTERRUPTOR COM 1 TECLA SIMPLES E PLACA</t>
  </si>
  <si>
    <t>1.4.3</t>
  </si>
  <si>
    <t>40.07.010</t>
  </si>
  <si>
    <t>CAIXA EM PVC DE 4´ X 2´</t>
  </si>
  <si>
    <t>LUMINÁRIAS, LAMPADAS E ACESSÓRIOS</t>
  </si>
  <si>
    <t>1.5.1</t>
  </si>
  <si>
    <t>41.13.040</t>
  </si>
  <si>
    <t>LUMINÁRIA BLINDADA DE SOBREPOR OU PENDENTE EM CALHA FECHADA, PARA 2 LÂMPADAS LED 18w</t>
  </si>
  <si>
    <t>1.5.2</t>
  </si>
  <si>
    <t>41.31.087</t>
  </si>
  <si>
    <t>LUMINÁRIA LED REDONDA DE SOBREPOR COM DIFUSOR RECUADO TRANSLUCIDO, 4000 K, FLUXO LUMINOSO DE 1900 A 2000 LM, POTÊNCIA DE 17 A 19 W</t>
  </si>
  <si>
    <t>1.5.3</t>
  </si>
  <si>
    <t>LUMINÁRIA HERMÉTICA EM ALUMÍNIO FUNDIDO PARA LÂMPADA ATÉ 250W - COM APROVAÇÃO DE ILUME/ PMSP</t>
  </si>
  <si>
    <t>1.5.4</t>
  </si>
  <si>
    <t>LUMINÁRIA DE EMERGÊNCIA AUTÔNOMA COM LÂMPADA FLUORESCENTE 9W</t>
  </si>
  <si>
    <t>1.5.5</t>
  </si>
  <si>
    <t>41.10.060</t>
  </si>
  <si>
    <t>BRAÇO EM TUBO DE FERRO GALVANIZADO DE 1´ X 1,00 M PARA FIXAÇÃO DE UMA LUMINÁRIA</t>
  </si>
  <si>
    <t>1.5.6</t>
  </si>
  <si>
    <t>41.10.080</t>
  </si>
  <si>
    <t>CRUZETA REFORÇADA EM FERRO GALVANIZADO PARA FIXAÇÃO DE DUAS LUMINÁRIAS</t>
  </si>
  <si>
    <t>1.5.7</t>
  </si>
  <si>
    <t>41.10.260</t>
  </si>
  <si>
    <t>POSTE TELECÔNICO CURVO EM AÇO SAE 1010/1020 GALVANIZADO A FOGO, ALTURA DE 8,00 M</t>
  </si>
  <si>
    <t>1.5.8</t>
  </si>
  <si>
    <t>41.11.721</t>
  </si>
  <si>
    <t>LUMINÁRIA LED RETANGULAR PARA POSTE DE 6250 ATÉ 6674 LM, EFICIÊNCIA MÍNIMA 113 LM/W</t>
  </si>
  <si>
    <t>1.6.1</t>
  </si>
  <si>
    <t>38.13.010</t>
  </si>
  <si>
    <t>ELETRODUTO CORRUGADO EM POLIETILENO DE ALTA DENSIDADE, DN= 30 MM, COM ACESSÓRIOS</t>
  </si>
  <si>
    <t>1.6.2</t>
  </si>
  <si>
    <t>42.05.190</t>
  </si>
  <si>
    <t>HASTE DE ATERRAMENTO DE 3/4'' X 3 M</t>
  </si>
  <si>
    <t>1.6.3</t>
  </si>
  <si>
    <t>42.05.300</t>
  </si>
  <si>
    <t>TAMPA PARA CAIXA DE INSPEÇÃO CILÍNDRICA, AÇO GALVANIZADO</t>
  </si>
  <si>
    <t>1.6.4</t>
  </si>
  <si>
    <t>CABO DE COBRE NÚ, PARA ATERRAMENTO - 16,00MM2</t>
  </si>
  <si>
    <t>1.7.1</t>
  </si>
  <si>
    <t>TESTES, COMISSIONAMENTOS, STARTUPS E TREINAMENTOS
REF.: Ver itens 6, 7 e 8 e 9 do Memorial Descritivo.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</si>
</sst>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$-416]d\-mmm\-yy;@"/>
    <numFmt numFmtId="165" formatCode="&quot;R$&quot;\ #,##0.00"/>
    <numFmt numFmtId="166" formatCode="#,##0.00_ ;[Red]\-#,##0.00\ "/>
    <numFmt numFmtId="167" formatCode="0.0000"/>
    <numFmt numFmtId="168" formatCode="_(&quot;$&quot;* #,##0.00_);_(&quot;$&quot;* \(#,##0.00\);_(&quot;$&quot;* &quot;-&quot;??_);_(@_)"/>
    <numFmt numFmtId="169" formatCode="#,##0.0000_ ;[Red]\-#,##0.0000\ "/>
    <numFmt numFmtId="170" formatCode="_-[$R$-416]\ * #,##0.00_-;\-[$R$-416]\ * #,##0.00_-;_-[$R$-416]\ * &quot;-&quot;??_-;_-@_-"/>
    <numFmt numFmtId="171" formatCode="[&lt;=9999999]###\-####;\(###\)\ ###\-####"/>
    <numFmt numFmtId="172" formatCode="0.0%"/>
    <numFmt numFmtId="173" formatCode="0.0"/>
    <numFmt numFmtId="174" formatCode="00\-00\-00"/>
    <numFmt numFmtId="175" formatCode="0.0000%"/>
  </numFmts>
  <fonts count="4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i/>
      <sz val="16"/>
      <name val="Calibri"/>
      <family val="2"/>
      <scheme val="minor"/>
    </font>
    <font>
      <b/>
      <sz val="16"/>
      <name val="Calibri"/>
      <family val="2"/>
      <scheme val="minor"/>
    </font>
    <font>
      <sz val="5"/>
      <name val="Calibri"/>
      <family val="2"/>
      <scheme val="minor"/>
    </font>
    <font>
      <b/>
      <i/>
      <sz val="9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7"/>
      <name val="Calibri"/>
      <family val="2"/>
      <scheme val="minor"/>
    </font>
    <font>
      <sz val="7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Times New Roman"/>
      <family val="1"/>
    </font>
    <font>
      <sz val="10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9"/>
      <color indexed="81"/>
      <name val="Segoe UI"/>
      <family val="2"/>
    </font>
    <font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indexed="8"/>
      <name val="Calibri"/>
      <family val="2"/>
    </font>
    <font>
      <sz val="12"/>
      <color rgb="FFFF0000"/>
      <name val="Calibri"/>
      <family val="2"/>
      <scheme val="minor"/>
    </font>
    <font>
      <sz val="12"/>
      <color indexed="8"/>
      <name val="Arial"/>
      <family val="2"/>
    </font>
    <font>
      <b/>
      <sz val="13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rgb="FF00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/>
      </patternFill>
    </fill>
    <fill>
      <patternFill patternType="solid">
        <fgColor rgb="FFFFFFFF"/>
      </patternFill>
    </fill>
    <fill>
      <patternFill patternType="solid">
        <fgColor indexed="9"/>
      </patternFill>
    </fill>
    <fill>
      <patternFill patternType="solid">
        <fgColor theme="3" tint="0.59999389629810485"/>
        <bgColor indexed="64"/>
      </patternFill>
    </fill>
  </fills>
  <borders count="3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168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" fillId="0" borderId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" fillId="0" borderId="0"/>
    <xf numFmtId="0" fontId="29" fillId="11" borderId="34" applyNumberFormat="0" applyAlignment="0" applyProtection="0"/>
    <xf numFmtId="0" fontId="19" fillId="12" borderId="0" applyNumberFormat="0" applyBorder="0" applyAlignment="0" applyProtection="0"/>
    <xf numFmtId="43" fontId="19" fillId="0" borderId="0" applyFont="0" applyFill="0" applyBorder="0" applyAlignment="0" applyProtection="0"/>
    <xf numFmtId="0" fontId="24" fillId="13" borderId="0" applyNumberFormat="0" applyBorder="0" applyAlignment="0" applyProtection="0"/>
    <xf numFmtId="0" fontId="21" fillId="0" borderId="0"/>
  </cellStyleXfs>
  <cellXfs count="471">
    <xf numFmtId="0" fontId="0" fillId="0" borderId="0" xfId="0"/>
    <xf numFmtId="0" fontId="2" fillId="3" borderId="7" xfId="2" applyFont="1" applyFill="1" applyBorder="1" applyAlignment="1" applyProtection="1">
      <alignment vertical="center"/>
    </xf>
    <xf numFmtId="0" fontId="2" fillId="3" borderId="1" xfId="2" applyFont="1" applyFill="1" applyBorder="1" applyAlignment="1" applyProtection="1">
      <alignment vertical="center"/>
    </xf>
    <xf numFmtId="0" fontId="5" fillId="3" borderId="2" xfId="2" applyFont="1" applyFill="1" applyBorder="1" applyAlignment="1" applyProtection="1">
      <alignment vertical="center"/>
    </xf>
    <xf numFmtId="0" fontId="6" fillId="3" borderId="0" xfId="2" applyFont="1" applyFill="1" applyBorder="1" applyAlignment="1" applyProtection="1">
      <alignment horizontal="left" vertical="center"/>
    </xf>
    <xf numFmtId="0" fontId="6" fillId="3" borderId="9" xfId="2" applyFont="1" applyFill="1" applyBorder="1" applyAlignment="1" applyProtection="1">
      <alignment horizontal="left" vertical="center"/>
    </xf>
    <xf numFmtId="0" fontId="7" fillId="3" borderId="0" xfId="2" applyFont="1" applyFill="1" applyBorder="1" applyAlignment="1" applyProtection="1">
      <alignment horizontal="left" vertical="center"/>
    </xf>
    <xf numFmtId="0" fontId="7" fillId="3" borderId="0" xfId="2" applyFont="1" applyFill="1" applyBorder="1" applyAlignment="1" applyProtection="1">
      <alignment vertical="center"/>
    </xf>
    <xf numFmtId="0" fontId="7" fillId="3" borderId="0" xfId="2" applyFont="1" applyFill="1" applyBorder="1" applyAlignment="1" applyProtection="1">
      <alignment horizontal="left" vertical="center" indent="1"/>
    </xf>
    <xf numFmtId="0" fontId="14" fillId="2" borderId="0" xfId="1" applyFont="1" applyFill="1" applyBorder="1" applyAlignment="1">
      <alignment horizontal="left" vertical="center"/>
    </xf>
    <xf numFmtId="0" fontId="7" fillId="3" borderId="8" xfId="3" applyFont="1" applyFill="1" applyBorder="1" applyAlignment="1" applyProtection="1">
      <alignment horizontal="left" vertical="center"/>
    </xf>
    <xf numFmtId="0" fontId="7" fillId="3" borderId="9" xfId="2" applyFont="1" applyFill="1" applyBorder="1" applyAlignment="1" applyProtection="1">
      <alignment horizontal="left" vertical="center"/>
    </xf>
    <xf numFmtId="0" fontId="7" fillId="3" borderId="8" xfId="2" applyFont="1" applyFill="1" applyBorder="1" applyAlignment="1" applyProtection="1">
      <alignment horizontal="left" vertical="center"/>
    </xf>
    <xf numFmtId="0" fontId="8" fillId="3" borderId="8" xfId="2" applyFont="1" applyFill="1" applyBorder="1" applyAlignment="1" applyProtection="1">
      <alignment horizontal="left" vertical="center"/>
      <protection locked="0"/>
    </xf>
    <xf numFmtId="0" fontId="7" fillId="3" borderId="9" xfId="2" applyFont="1" applyFill="1" applyBorder="1" applyAlignment="1" applyProtection="1">
      <alignment horizontal="left" vertical="center"/>
      <protection locked="0"/>
    </xf>
    <xf numFmtId="0" fontId="7" fillId="3" borderId="10" xfId="2" applyFont="1" applyFill="1" applyBorder="1" applyAlignment="1" applyProtection="1">
      <alignment horizontal="left" vertical="center"/>
    </xf>
    <xf numFmtId="0" fontId="7" fillId="3" borderId="11" xfId="2" applyFont="1" applyFill="1" applyBorder="1" applyAlignment="1" applyProtection="1">
      <alignment vertical="center"/>
    </xf>
    <xf numFmtId="0" fontId="7" fillId="3" borderId="11" xfId="2" applyFont="1" applyFill="1" applyBorder="1" applyAlignment="1" applyProtection="1">
      <alignment horizontal="left" vertical="center"/>
    </xf>
    <xf numFmtId="0" fontId="7" fillId="3" borderId="12" xfId="2" applyFont="1" applyFill="1" applyBorder="1" applyAlignment="1" applyProtection="1">
      <alignment horizontal="left" vertical="center"/>
    </xf>
    <xf numFmtId="0" fontId="13" fillId="3" borderId="0" xfId="2" applyFont="1" applyFill="1" applyBorder="1" applyAlignment="1" applyProtection="1">
      <alignment vertical="center"/>
    </xf>
    <xf numFmtId="0" fontId="13" fillId="3" borderId="9" xfId="2" applyFont="1" applyFill="1" applyBorder="1" applyAlignment="1" applyProtection="1">
      <alignment vertical="center"/>
    </xf>
    <xf numFmtId="0" fontId="8" fillId="3" borderId="0" xfId="2" applyFont="1" applyFill="1" applyBorder="1" applyAlignment="1" applyProtection="1">
      <alignment vertical="center"/>
    </xf>
    <xf numFmtId="0" fontId="0" fillId="3" borderId="0" xfId="0" applyFill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165" fontId="0" fillId="3" borderId="0" xfId="0" applyNumberFormat="1" applyFill="1" applyAlignment="1">
      <alignment horizontal="center" vertical="center"/>
    </xf>
    <xf numFmtId="0" fontId="20" fillId="3" borderId="0" xfId="5" applyFont="1" applyFill="1"/>
    <xf numFmtId="0" fontId="18" fillId="3" borderId="0" xfId="5" applyFont="1" applyFill="1" applyAlignment="1">
      <alignment horizontal="center"/>
    </xf>
    <xf numFmtId="0" fontId="19" fillId="3" borderId="0" xfId="5" applyFill="1"/>
    <xf numFmtId="0" fontId="18" fillId="3" borderId="0" xfId="5" applyFont="1" applyFill="1"/>
    <xf numFmtId="44" fontId="19" fillId="3" borderId="0" xfId="5" applyNumberFormat="1" applyFill="1"/>
    <xf numFmtId="0" fontId="18" fillId="3" borderId="14" xfId="5" applyFont="1" applyFill="1" applyBorder="1" applyAlignment="1" applyProtection="1">
      <alignment horizontal="center" vertical="center"/>
    </xf>
    <xf numFmtId="0" fontId="18" fillId="3" borderId="15" xfId="5" applyFont="1" applyFill="1" applyBorder="1" applyAlignment="1" applyProtection="1">
      <alignment horizontal="center" vertical="center"/>
    </xf>
    <xf numFmtId="0" fontId="18" fillId="3" borderId="16" xfId="5" applyFont="1" applyFill="1" applyBorder="1" applyAlignment="1" applyProtection="1">
      <alignment horizontal="center" vertical="center"/>
    </xf>
    <xf numFmtId="0" fontId="17" fillId="6" borderId="17" xfId="5" applyFont="1" applyFill="1" applyBorder="1" applyAlignment="1">
      <alignment horizontal="center" vertical="center" wrapText="1"/>
    </xf>
    <xf numFmtId="0" fontId="19" fillId="3" borderId="0" xfId="5" applyFill="1" applyAlignment="1">
      <alignment vertical="center"/>
    </xf>
    <xf numFmtId="0" fontId="19" fillId="3" borderId="18" xfId="5" applyFill="1" applyBorder="1" applyProtection="1"/>
    <xf numFmtId="166" fontId="19" fillId="3" borderId="19" xfId="5" applyNumberFormat="1" applyFill="1" applyBorder="1" applyProtection="1"/>
    <xf numFmtId="166" fontId="19" fillId="3" borderId="20" xfId="5" applyNumberFormat="1" applyFill="1" applyBorder="1" applyProtection="1"/>
    <xf numFmtId="166" fontId="19" fillId="6" borderId="21" xfId="5" applyNumberFormat="1" applyFill="1" applyBorder="1" applyProtection="1">
      <protection locked="0"/>
    </xf>
    <xf numFmtId="0" fontId="19" fillId="3" borderId="22" xfId="5" applyFill="1" applyBorder="1" applyProtection="1"/>
    <xf numFmtId="166" fontId="19" fillId="3" borderId="23" xfId="5" applyNumberFormat="1" applyFill="1" applyBorder="1" applyProtection="1"/>
    <xf numFmtId="166" fontId="19" fillId="3" borderId="3" xfId="5" applyNumberFormat="1" applyFill="1" applyBorder="1" applyProtection="1"/>
    <xf numFmtId="166" fontId="0" fillId="6" borderId="24" xfId="5" applyNumberFormat="1" applyFont="1" applyFill="1" applyBorder="1" applyProtection="1">
      <protection locked="0"/>
    </xf>
    <xf numFmtId="166" fontId="19" fillId="6" borderId="24" xfId="5" applyNumberFormat="1" applyFill="1" applyBorder="1" applyProtection="1">
      <protection locked="0"/>
    </xf>
    <xf numFmtId="0" fontId="18" fillId="3" borderId="22" xfId="5" applyFont="1" applyFill="1" applyBorder="1" applyProtection="1"/>
    <xf numFmtId="166" fontId="18" fillId="3" borderId="23" xfId="5" applyNumberFormat="1" applyFont="1" applyFill="1" applyBorder="1" applyProtection="1"/>
    <xf numFmtId="166" fontId="18" fillId="3" borderId="3" xfId="5" applyNumberFormat="1" applyFont="1" applyFill="1" applyBorder="1" applyProtection="1"/>
    <xf numFmtId="166" fontId="18" fillId="6" borderId="24" xfId="5" applyNumberFormat="1" applyFont="1" applyFill="1" applyBorder="1" applyProtection="1">
      <protection locked="0"/>
    </xf>
    <xf numFmtId="0" fontId="21" fillId="3" borderId="22" xfId="5" applyFont="1" applyFill="1" applyBorder="1" applyAlignment="1" applyProtection="1">
      <alignment wrapText="1"/>
    </xf>
    <xf numFmtId="166" fontId="19" fillId="3" borderId="23" xfId="5" applyNumberFormat="1" applyFill="1" applyBorder="1" applyAlignment="1" applyProtection="1">
      <alignment vertical="center"/>
    </xf>
    <xf numFmtId="166" fontId="19" fillId="3" borderId="3" xfId="5" applyNumberFormat="1" applyFill="1" applyBorder="1" applyAlignment="1" applyProtection="1">
      <alignment vertical="center"/>
    </xf>
    <xf numFmtId="166" fontId="19" fillId="6" borderId="24" xfId="5" applyNumberFormat="1" applyFill="1" applyBorder="1" applyAlignment="1" applyProtection="1">
      <alignment vertical="center"/>
      <protection locked="0"/>
    </xf>
    <xf numFmtId="0" fontId="21" fillId="3" borderId="25" xfId="5" applyFont="1" applyFill="1" applyBorder="1" applyProtection="1"/>
    <xf numFmtId="166" fontId="19" fillId="3" borderId="26" xfId="5" applyNumberFormat="1" applyFill="1" applyBorder="1" applyProtection="1"/>
    <xf numFmtId="166" fontId="19" fillId="3" borderId="13" xfId="5" applyNumberFormat="1" applyFill="1" applyBorder="1" applyProtection="1"/>
    <xf numFmtId="166" fontId="19" fillId="6" borderId="27" xfId="5" applyNumberFormat="1" applyFill="1" applyBorder="1" applyProtection="1">
      <protection locked="0"/>
    </xf>
    <xf numFmtId="0" fontId="18" fillId="3" borderId="25" xfId="5" applyFont="1" applyFill="1" applyBorder="1" applyProtection="1"/>
    <xf numFmtId="166" fontId="18" fillId="3" borderId="26" xfId="5" applyNumberFormat="1" applyFont="1" applyFill="1" applyBorder="1" applyProtection="1"/>
    <xf numFmtId="166" fontId="18" fillId="3" borderId="13" xfId="5" applyNumberFormat="1" applyFont="1" applyFill="1" applyBorder="1" applyProtection="1"/>
    <xf numFmtId="166" fontId="18" fillId="6" borderId="27" xfId="5" applyNumberFormat="1" applyFont="1" applyFill="1" applyBorder="1" applyProtection="1">
      <protection locked="0"/>
    </xf>
    <xf numFmtId="0" fontId="18" fillId="7" borderId="18" xfId="5" applyFont="1" applyFill="1" applyBorder="1" applyAlignment="1" applyProtection="1">
      <alignment horizontal="right"/>
    </xf>
    <xf numFmtId="2" fontId="18" fillId="7" borderId="19" xfId="5" applyNumberFormat="1" applyFont="1" applyFill="1" applyBorder="1" applyProtection="1"/>
    <xf numFmtId="2" fontId="18" fillId="7" borderId="20" xfId="5" applyNumberFormat="1" applyFont="1" applyFill="1" applyBorder="1" applyProtection="1"/>
    <xf numFmtId="166" fontId="18" fillId="6" borderId="27" xfId="5" applyNumberFormat="1" applyFont="1" applyFill="1" applyBorder="1" applyProtection="1"/>
    <xf numFmtId="0" fontId="18" fillId="3" borderId="28" xfId="5" applyFont="1" applyFill="1" applyBorder="1" applyAlignment="1" applyProtection="1">
      <alignment horizontal="right" vertical="center" wrapText="1"/>
    </xf>
    <xf numFmtId="0" fontId="19" fillId="3" borderId="29" xfId="5" applyFill="1" applyBorder="1" applyAlignment="1" applyProtection="1">
      <alignment vertical="center"/>
    </xf>
    <xf numFmtId="2" fontId="18" fillId="3" borderId="29" xfId="5" applyNumberFormat="1" applyFont="1" applyFill="1" applyBorder="1" applyAlignment="1" applyProtection="1">
      <alignment vertical="center"/>
    </xf>
    <xf numFmtId="167" fontId="19" fillId="3" borderId="30" xfId="5" applyNumberFormat="1" applyFill="1" applyBorder="1" applyAlignment="1">
      <alignment vertical="center"/>
    </xf>
    <xf numFmtId="0" fontId="18" fillId="3" borderId="0" xfId="5" applyFont="1" applyFill="1" applyBorder="1" applyAlignment="1">
      <alignment horizontal="right"/>
    </xf>
    <xf numFmtId="2" fontId="19" fillId="3" borderId="0" xfId="5" applyNumberFormat="1" applyFill="1" applyBorder="1"/>
    <xf numFmtId="0" fontId="19" fillId="3" borderId="0" xfId="5" applyFill="1" applyBorder="1"/>
    <xf numFmtId="0" fontId="18" fillId="3" borderId="28" xfId="5" applyFont="1" applyFill="1" applyBorder="1" applyAlignment="1">
      <alignment horizontal="center"/>
    </xf>
    <xf numFmtId="0" fontId="19" fillId="7" borderId="5" xfId="5" applyFill="1" applyBorder="1" applyAlignment="1">
      <alignment horizontal="center"/>
    </xf>
    <xf numFmtId="0" fontId="18" fillId="3" borderId="0" xfId="5" applyFont="1" applyFill="1" applyBorder="1" applyAlignment="1">
      <alignment horizontal="center"/>
    </xf>
    <xf numFmtId="0" fontId="18" fillId="3" borderId="0" xfId="5" applyFont="1" applyFill="1" applyBorder="1" applyAlignment="1">
      <alignment horizontal="left"/>
    </xf>
    <xf numFmtId="0" fontId="18" fillId="3" borderId="0" xfId="5" applyFont="1" applyFill="1" applyAlignment="1">
      <alignment horizontal="left"/>
    </xf>
    <xf numFmtId="165" fontId="0" fillId="4" borderId="5" xfId="0" applyNumberFormat="1" applyFill="1" applyBorder="1" applyAlignment="1">
      <alignment horizontal="center" vertical="center"/>
    </xf>
    <xf numFmtId="2" fontId="18" fillId="4" borderId="5" xfId="0" applyNumberFormat="1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center" vertical="center"/>
    </xf>
    <xf numFmtId="165" fontId="18" fillId="3" borderId="5" xfId="0" applyNumberFormat="1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165" fontId="0" fillId="3" borderId="5" xfId="0" applyNumberFormat="1" applyFill="1" applyBorder="1" applyAlignment="1">
      <alignment horizontal="center" vertical="center"/>
    </xf>
    <xf numFmtId="165" fontId="18" fillId="3" borderId="5" xfId="0" applyNumberFormat="1" applyFont="1" applyFill="1" applyBorder="1" applyAlignment="1">
      <alignment horizontal="center" vertical="center"/>
    </xf>
    <xf numFmtId="165" fontId="0" fillId="5" borderId="5" xfId="0" applyNumberFormat="1" applyFill="1" applyBorder="1" applyAlignment="1">
      <alignment horizontal="center" vertical="center"/>
    </xf>
    <xf numFmtId="2" fontId="18" fillId="5" borderId="5" xfId="0" applyNumberFormat="1" applyFont="1" applyFill="1" applyBorder="1" applyAlignment="1">
      <alignment horizontal="center" vertical="center"/>
    </xf>
    <xf numFmtId="0" fontId="5" fillId="3" borderId="7" xfId="2" applyFont="1" applyFill="1" applyBorder="1" applyAlignment="1" applyProtection="1">
      <alignment vertical="center"/>
    </xf>
    <xf numFmtId="0" fontId="5" fillId="3" borderId="7" xfId="4" applyFont="1" applyFill="1" applyBorder="1" applyAlignment="1" applyProtection="1">
      <alignment vertical="center"/>
    </xf>
    <xf numFmtId="0" fontId="5" fillId="3" borderId="0" xfId="4" applyFont="1" applyFill="1" applyBorder="1" applyAlignment="1" applyProtection="1">
      <alignment vertical="center"/>
    </xf>
    <xf numFmtId="0" fontId="7" fillId="3" borderId="0" xfId="2" applyFont="1" applyFill="1" applyBorder="1" applyAlignment="1" applyProtection="1">
      <alignment vertical="top" wrapText="1"/>
    </xf>
    <xf numFmtId="0" fontId="0" fillId="0" borderId="0" xfId="0" applyAlignment="1">
      <alignment horizontal="left"/>
    </xf>
    <xf numFmtId="0" fontId="9" fillId="2" borderId="2" xfId="3" applyFont="1" applyFill="1" applyBorder="1" applyAlignment="1" applyProtection="1">
      <alignment vertical="center"/>
      <protection locked="0"/>
    </xf>
    <xf numFmtId="0" fontId="9" fillId="2" borderId="7" xfId="3" applyFont="1" applyFill="1" applyBorder="1" applyAlignment="1" applyProtection="1">
      <alignment vertical="center"/>
      <protection locked="0"/>
    </xf>
    <xf numFmtId="0" fontId="9" fillId="2" borderId="1" xfId="3" applyFont="1" applyFill="1" applyBorder="1" applyAlignment="1" applyProtection="1">
      <alignment vertical="center"/>
      <protection locked="0"/>
    </xf>
    <xf numFmtId="0" fontId="12" fillId="2" borderId="2" xfId="3" applyFont="1" applyFill="1" applyBorder="1" applyAlignment="1" applyProtection="1">
      <alignment vertical="center"/>
      <protection locked="0"/>
    </xf>
    <xf numFmtId="0" fontId="12" fillId="2" borderId="7" xfId="3" applyFont="1" applyFill="1" applyBorder="1" applyAlignment="1" applyProtection="1">
      <alignment vertical="center"/>
      <protection locked="0"/>
    </xf>
    <xf numFmtId="0" fontId="12" fillId="2" borderId="1" xfId="3" applyFont="1" applyFill="1" applyBorder="1" applyAlignment="1" applyProtection="1">
      <alignment vertical="center"/>
      <protection locked="0"/>
    </xf>
    <xf numFmtId="0" fontId="16" fillId="0" borderId="0" xfId="0" applyFont="1" applyProtection="1">
      <protection locked="0"/>
    </xf>
    <xf numFmtId="0" fontId="9" fillId="2" borderId="8" xfId="3" applyFont="1" applyFill="1" applyBorder="1" applyAlignment="1" applyProtection="1">
      <alignment vertical="center"/>
      <protection locked="0"/>
    </xf>
    <xf numFmtId="0" fontId="9" fillId="2" borderId="9" xfId="3" applyFont="1" applyFill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11" fillId="0" borderId="0" xfId="0" applyFont="1" applyProtection="1">
      <protection locked="0"/>
    </xf>
    <xf numFmtId="49" fontId="11" fillId="0" borderId="0" xfId="0" applyNumberFormat="1" applyFont="1" applyProtection="1">
      <protection locked="0"/>
    </xf>
    <xf numFmtId="0" fontId="11" fillId="10" borderId="0" xfId="0" applyFont="1" applyFill="1" applyProtection="1">
      <protection locked="0"/>
    </xf>
    <xf numFmtId="0" fontId="10" fillId="3" borderId="0" xfId="2" applyFont="1" applyFill="1" applyAlignment="1">
      <alignment vertical="center"/>
    </xf>
    <xf numFmtId="0" fontId="10" fillId="2" borderId="5" xfId="3" applyFont="1" applyFill="1" applyBorder="1" applyAlignment="1">
      <alignment horizontal="center" vertical="center"/>
    </xf>
    <xf numFmtId="0" fontId="23" fillId="2" borderId="0" xfId="3" applyFont="1" applyFill="1" applyAlignment="1">
      <alignment horizontal="left" vertical="center"/>
    </xf>
    <xf numFmtId="0" fontId="16" fillId="0" borderId="0" xfId="0" applyFont="1"/>
    <xf numFmtId="0" fontId="10" fillId="2" borderId="0" xfId="3" applyFont="1" applyFill="1" applyAlignment="1">
      <alignment horizontal="center" vertical="center"/>
    </xf>
    <xf numFmtId="0" fontId="15" fillId="3" borderId="0" xfId="2" applyFont="1" applyFill="1" applyBorder="1" applyAlignment="1">
      <alignment vertical="center"/>
    </xf>
    <xf numFmtId="0" fontId="26" fillId="3" borderId="8" xfId="2" applyFont="1" applyFill="1" applyBorder="1" applyAlignment="1">
      <alignment vertical="center"/>
    </xf>
    <xf numFmtId="0" fontId="10" fillId="2" borderId="2" xfId="3" applyFont="1" applyFill="1" applyBorder="1" applyAlignment="1">
      <alignment horizontal="center" vertical="center"/>
    </xf>
    <xf numFmtId="0" fontId="23" fillId="2" borderId="0" xfId="3" applyFont="1" applyFill="1" applyBorder="1" applyAlignment="1">
      <alignment horizontal="left" vertical="center"/>
    </xf>
    <xf numFmtId="0" fontId="24" fillId="0" borderId="0" xfId="0" applyFont="1"/>
    <xf numFmtId="0" fontId="9" fillId="2" borderId="0" xfId="3" applyFont="1" applyFill="1" applyAlignment="1" applyProtection="1">
      <alignment vertical="center"/>
      <protection locked="0"/>
    </xf>
    <xf numFmtId="0" fontId="25" fillId="2" borderId="0" xfId="3" applyFont="1" applyFill="1" applyAlignment="1">
      <alignment vertical="center"/>
    </xf>
    <xf numFmtId="0" fontId="10" fillId="3" borderId="0" xfId="4" applyFont="1" applyFill="1" applyAlignment="1" applyProtection="1">
      <alignment horizontal="center" vertical="center"/>
      <protection locked="0"/>
    </xf>
    <xf numFmtId="0" fontId="9" fillId="2" borderId="0" xfId="3" applyFont="1" applyFill="1" applyAlignment="1" applyProtection="1">
      <alignment horizontal="center" vertical="center"/>
      <protection locked="0"/>
    </xf>
    <xf numFmtId="49" fontId="11" fillId="3" borderId="0" xfId="3" applyNumberFormat="1" applyFont="1" applyFill="1" applyAlignment="1" applyProtection="1">
      <alignment vertical="center" wrapText="1"/>
      <protection locked="0"/>
    </xf>
    <xf numFmtId="0" fontId="10" fillId="2" borderId="8" xfId="3" applyFont="1" applyFill="1" applyBorder="1" applyAlignment="1">
      <alignment horizontal="center" vertical="center"/>
    </xf>
    <xf numFmtId="171" fontId="10" fillId="2" borderId="5" xfId="3" applyNumberFormat="1" applyFont="1" applyFill="1" applyBorder="1" applyAlignment="1">
      <alignment horizontal="center" vertical="center"/>
    </xf>
    <xf numFmtId="0" fontId="7" fillId="3" borderId="2" xfId="2" applyFont="1" applyFill="1" applyBorder="1" applyAlignment="1" applyProtection="1">
      <alignment horizontal="left" vertical="center"/>
      <protection locked="0"/>
    </xf>
    <xf numFmtId="0" fontId="24" fillId="0" borderId="7" xfId="0" applyFont="1" applyBorder="1"/>
    <xf numFmtId="0" fontId="23" fillId="2" borderId="9" xfId="3" applyFont="1" applyFill="1" applyBorder="1" applyAlignment="1">
      <alignment horizontal="left" vertical="center"/>
    </xf>
    <xf numFmtId="0" fontId="9" fillId="2" borderId="9" xfId="3" applyFont="1" applyFill="1" applyBorder="1" applyAlignment="1" applyProtection="1">
      <alignment horizontal="center" vertical="center"/>
      <protection locked="0"/>
    </xf>
    <xf numFmtId="10" fontId="28" fillId="3" borderId="5" xfId="10" applyNumberFormat="1" applyFont="1" applyFill="1" applyBorder="1" applyAlignment="1" applyProtection="1">
      <alignment horizontal="center" vertical="center" wrapText="1"/>
      <protection locked="0"/>
    </xf>
    <xf numFmtId="10" fontId="28" fillId="3" borderId="6" xfId="10" applyNumberFormat="1" applyFont="1" applyFill="1" applyBorder="1" applyAlignment="1" applyProtection="1">
      <alignment horizontal="center" vertical="center" wrapText="1"/>
      <protection locked="0"/>
    </xf>
    <xf numFmtId="0" fontId="28" fillId="3" borderId="5" xfId="3" applyFont="1" applyFill="1" applyBorder="1" applyAlignment="1" applyProtection="1">
      <alignment horizontal="center" vertical="center"/>
      <protection locked="0"/>
    </xf>
    <xf numFmtId="165" fontId="28" fillId="3" borderId="6" xfId="3" applyNumberFormat="1" applyFont="1" applyFill="1" applyBorder="1" applyAlignment="1" applyProtection="1">
      <alignment vertical="center" wrapText="1"/>
      <protection locked="0"/>
    </xf>
    <xf numFmtId="165" fontId="28" fillId="3" borderId="4" xfId="3" applyNumberFormat="1" applyFont="1" applyFill="1" applyBorder="1" applyAlignment="1" applyProtection="1">
      <alignment vertical="center" wrapText="1"/>
      <protection locked="0"/>
    </xf>
    <xf numFmtId="0" fontId="4" fillId="8" borderId="10" xfId="0" applyFont="1" applyFill="1" applyBorder="1" applyAlignment="1" applyProtection="1">
      <alignment vertical="center"/>
      <protection locked="0"/>
    </xf>
    <xf numFmtId="0" fontId="4" fillId="8" borderId="11" xfId="0" applyFont="1" applyFill="1" applyBorder="1" applyAlignment="1" applyProtection="1">
      <alignment vertical="center"/>
      <protection locked="0"/>
    </xf>
    <xf numFmtId="0" fontId="27" fillId="8" borderId="3" xfId="0" applyFont="1" applyFill="1" applyBorder="1" applyAlignment="1" applyProtection="1">
      <alignment vertical="center"/>
      <protection locked="0"/>
    </xf>
    <xf numFmtId="10" fontId="27" fillId="8" borderId="3" xfId="10" applyNumberFormat="1" applyFont="1" applyFill="1" applyBorder="1" applyAlignment="1" applyProtection="1">
      <alignment horizontal="center" vertical="center"/>
      <protection locked="0"/>
    </xf>
    <xf numFmtId="9" fontId="16" fillId="0" borderId="0" xfId="10" applyFont="1" applyProtection="1">
      <protection locked="0"/>
    </xf>
    <xf numFmtId="0" fontId="15" fillId="3" borderId="9" xfId="2" applyFont="1" applyFill="1" applyBorder="1" applyAlignment="1">
      <alignment vertical="center"/>
    </xf>
    <xf numFmtId="0" fontId="28" fillId="3" borderId="5" xfId="3" quotePrefix="1" applyFont="1" applyFill="1" applyBorder="1" applyAlignment="1" applyProtection="1">
      <alignment horizontal="center" vertical="center"/>
      <protection locked="0"/>
    </xf>
    <xf numFmtId="16" fontId="28" fillId="3" borderId="5" xfId="3" quotePrefix="1" applyNumberFormat="1" applyFont="1" applyFill="1" applyBorder="1" applyAlignment="1" applyProtection="1">
      <alignment horizontal="center" vertical="center"/>
      <protection locked="0"/>
    </xf>
    <xf numFmtId="1" fontId="28" fillId="3" borderId="5" xfId="3" quotePrefix="1" applyNumberFormat="1" applyFont="1" applyFill="1" applyBorder="1" applyAlignment="1" applyProtection="1">
      <alignment horizontal="center" vertical="center"/>
      <protection locked="0"/>
    </xf>
    <xf numFmtId="0" fontId="10" fillId="2" borderId="5" xfId="3" applyFont="1" applyFill="1" applyBorder="1" applyAlignment="1">
      <alignment horizontal="center" vertical="center"/>
    </xf>
    <xf numFmtId="0" fontId="23" fillId="2" borderId="0" xfId="3" applyFont="1" applyFill="1" applyAlignment="1">
      <alignment horizontal="left" vertical="center"/>
    </xf>
    <xf numFmtId="0" fontId="16" fillId="0" borderId="0" xfId="0" applyFont="1" applyAlignment="1" applyProtection="1">
      <alignment horizontal="center"/>
      <protection locked="0"/>
    </xf>
    <xf numFmtId="0" fontId="7" fillId="3" borderId="2" xfId="2" applyFont="1" applyFill="1" applyBorder="1" applyAlignment="1" applyProtection="1">
      <alignment horizontal="left" vertical="center"/>
      <protection locked="0"/>
    </xf>
    <xf numFmtId="0" fontId="15" fillId="3" borderId="8" xfId="2" applyFont="1" applyFill="1" applyBorder="1" applyAlignment="1">
      <alignment horizontal="left" vertical="center"/>
    </xf>
    <xf numFmtId="0" fontId="31" fillId="11" borderId="5" xfId="16" applyFont="1" applyBorder="1" applyAlignment="1">
      <alignment horizontal="center" vertical="center" wrapText="1"/>
    </xf>
    <xf numFmtId="9" fontId="19" fillId="12" borderId="5" xfId="17" applyNumberFormat="1" applyBorder="1" applyAlignment="1">
      <alignment horizontal="center" vertical="center"/>
    </xf>
    <xf numFmtId="172" fontId="19" fillId="12" borderId="5" xfId="17" applyNumberFormat="1" applyBorder="1" applyAlignment="1">
      <alignment horizontal="center" vertical="center"/>
    </xf>
    <xf numFmtId="0" fontId="9" fillId="2" borderId="7" xfId="3" applyFont="1" applyFill="1" applyBorder="1" applyAlignment="1" applyProtection="1">
      <alignment horizontal="center" vertical="center"/>
      <protection locked="0"/>
    </xf>
    <xf numFmtId="0" fontId="7" fillId="3" borderId="32" xfId="2" applyFont="1" applyFill="1" applyBorder="1" applyAlignment="1" applyProtection="1">
      <alignment vertical="center"/>
      <protection locked="0"/>
    </xf>
    <xf numFmtId="0" fontId="7" fillId="3" borderId="7" xfId="2" applyFont="1" applyFill="1" applyBorder="1" applyAlignment="1" applyProtection="1">
      <alignment vertical="center"/>
      <protection locked="0"/>
    </xf>
    <xf numFmtId="0" fontId="4" fillId="0" borderId="10" xfId="2" applyFont="1" applyBorder="1" applyAlignment="1" applyProtection="1">
      <alignment horizontal="center" vertical="center"/>
      <protection locked="0"/>
    </xf>
    <xf numFmtId="0" fontId="4" fillId="0" borderId="33" xfId="2" applyFont="1" applyBorder="1" applyAlignment="1" applyProtection="1">
      <alignment horizontal="center" vertical="center"/>
      <protection locked="0"/>
    </xf>
    <xf numFmtId="0" fontId="4" fillId="0" borderId="11" xfId="2" applyFont="1" applyBorder="1" applyAlignment="1" applyProtection="1">
      <alignment horizontal="center" vertical="center"/>
      <protection locked="0"/>
    </xf>
    <xf numFmtId="14" fontId="4" fillId="0" borderId="8" xfId="2" applyNumberFormat="1" applyFont="1" applyBorder="1" applyAlignment="1" applyProtection="1">
      <alignment horizontal="center" vertical="center"/>
      <protection locked="0"/>
    </xf>
    <xf numFmtId="0" fontId="10" fillId="2" borderId="7" xfId="3" applyFont="1" applyFill="1" applyBorder="1" applyAlignment="1">
      <alignment horizontal="center" vertical="center"/>
    </xf>
    <xf numFmtId="0" fontId="34" fillId="9" borderId="6" xfId="3" applyFont="1" applyFill="1" applyBorder="1" applyAlignment="1" applyProtection="1">
      <alignment horizontal="center" vertical="center" wrapText="1"/>
      <protection locked="0"/>
    </xf>
    <xf numFmtId="10" fontId="34" fillId="9" borderId="6" xfId="10" applyNumberFormat="1" applyFont="1" applyFill="1" applyBorder="1" applyAlignment="1" applyProtection="1">
      <alignment horizontal="center" vertical="center" wrapText="1"/>
      <protection locked="0"/>
    </xf>
    <xf numFmtId="1" fontId="34" fillId="8" borderId="6" xfId="3" quotePrefix="1" applyNumberFormat="1" applyFont="1" applyFill="1" applyBorder="1" applyAlignment="1" applyProtection="1">
      <alignment vertical="center"/>
      <protection locked="0"/>
    </xf>
    <xf numFmtId="1" fontId="34" fillId="8" borderId="3" xfId="3" quotePrefix="1" applyNumberFormat="1" applyFont="1" applyFill="1" applyBorder="1" applyAlignment="1" applyProtection="1">
      <alignment vertical="center"/>
      <protection locked="0"/>
    </xf>
    <xf numFmtId="1" fontId="34" fillId="8" borderId="5" xfId="3" quotePrefix="1" applyNumberFormat="1" applyFont="1" applyFill="1" applyBorder="1" applyAlignment="1" applyProtection="1">
      <alignment horizontal="center" vertical="center" wrapText="1"/>
      <protection locked="0"/>
    </xf>
    <xf numFmtId="1" fontId="34" fillId="8" borderId="4" xfId="3" quotePrefix="1" applyNumberFormat="1" applyFont="1" applyFill="1" applyBorder="1" applyAlignment="1" applyProtection="1">
      <alignment horizontal="center" vertical="center" wrapText="1"/>
      <protection locked="0"/>
    </xf>
    <xf numFmtId="173" fontId="11" fillId="8" borderId="6" xfId="3" applyNumberFormat="1" applyFont="1" applyFill="1" applyBorder="1" applyAlignment="1" applyProtection="1">
      <alignment horizontal="center" vertical="center" wrapText="1"/>
      <protection locked="0"/>
    </xf>
    <xf numFmtId="0" fontId="11" fillId="8" borderId="6" xfId="3" applyFont="1" applyFill="1" applyBorder="1" applyAlignment="1" applyProtection="1">
      <alignment horizontal="center" vertical="center" wrapText="1"/>
      <protection locked="0"/>
    </xf>
    <xf numFmtId="4" fontId="11" fillId="8" borderId="6" xfId="3" applyNumberFormat="1" applyFont="1" applyFill="1" applyBorder="1" applyAlignment="1" applyProtection="1">
      <alignment horizontal="center" vertical="center" wrapText="1"/>
      <protection locked="0"/>
    </xf>
    <xf numFmtId="170" fontId="23" fillId="8" borderId="6" xfId="3" applyNumberFormat="1" applyFont="1" applyFill="1" applyBorder="1" applyAlignment="1" applyProtection="1">
      <alignment vertical="center" wrapText="1"/>
      <protection locked="0"/>
    </xf>
    <xf numFmtId="170" fontId="34" fillId="8" borderId="6" xfId="3" applyNumberFormat="1" applyFont="1" applyFill="1" applyBorder="1" applyAlignment="1" applyProtection="1">
      <alignment horizontal="center" vertical="center" wrapText="1"/>
      <protection locked="0"/>
    </xf>
    <xf numFmtId="9" fontId="34" fillId="8" borderId="5" xfId="10" applyFont="1" applyFill="1" applyBorder="1" applyAlignment="1" applyProtection="1">
      <alignment vertical="center" wrapText="1"/>
      <protection locked="0"/>
    </xf>
    <xf numFmtId="1" fontId="11" fillId="3" borderId="5" xfId="3" quotePrefix="1" applyNumberFormat="1" applyFont="1" applyFill="1" applyBorder="1" applyAlignment="1" applyProtection="1">
      <alignment horizontal="center" vertical="center"/>
      <protection locked="0"/>
    </xf>
    <xf numFmtId="1" fontId="11" fillId="0" borderId="4" xfId="3" quotePrefix="1" applyNumberFormat="1" applyFont="1" applyBorder="1" applyAlignment="1" applyProtection="1">
      <alignment horizontal="center" vertical="center"/>
      <protection locked="0"/>
    </xf>
    <xf numFmtId="0" fontId="35" fillId="0" borderId="33" xfId="0" applyFont="1" applyBorder="1" applyAlignment="1" applyProtection="1">
      <alignment vertical="top"/>
      <protection locked="0"/>
    </xf>
    <xf numFmtId="173" fontId="11" fillId="0" borderId="5" xfId="3" applyNumberFormat="1" applyFont="1" applyBorder="1" applyAlignment="1" applyProtection="1">
      <alignment horizontal="center" vertical="center"/>
      <protection locked="0"/>
    </xf>
    <xf numFmtId="0" fontId="36" fillId="0" borderId="3" xfId="20" applyFont="1" applyBorder="1" applyAlignment="1">
      <alignment horizontal="center" vertical="center" wrapText="1"/>
    </xf>
    <xf numFmtId="173" fontId="11" fillId="0" borderId="5" xfId="3" applyNumberFormat="1" applyFont="1" applyBorder="1" applyAlignment="1" applyProtection="1">
      <alignment horizontal="center" vertical="center" wrapText="1"/>
      <protection locked="0"/>
    </xf>
    <xf numFmtId="170" fontId="11" fillId="3" borderId="6" xfId="3" applyNumberFormat="1" applyFont="1" applyFill="1" applyBorder="1" applyAlignment="1" applyProtection="1">
      <alignment vertical="center" wrapText="1"/>
      <protection locked="0"/>
    </xf>
    <xf numFmtId="170" fontId="11" fillId="3" borderId="6" xfId="3" applyNumberFormat="1" applyFont="1" applyFill="1" applyBorder="1" applyAlignment="1" applyProtection="1">
      <alignment horizontal="center" vertical="center" wrapText="1"/>
      <protection locked="0"/>
    </xf>
    <xf numFmtId="9" fontId="11" fillId="3" borderId="5" xfId="10" applyFont="1" applyFill="1" applyBorder="1" applyAlignment="1" applyProtection="1">
      <alignment vertical="center" wrapText="1"/>
      <protection locked="0"/>
    </xf>
    <xf numFmtId="1" fontId="11" fillId="0" borderId="5" xfId="3" quotePrefix="1" applyNumberFormat="1" applyFont="1" applyBorder="1" applyAlignment="1" applyProtection="1">
      <alignment horizontal="center" vertical="center"/>
      <protection locked="0"/>
    </xf>
    <xf numFmtId="174" fontId="36" fillId="0" borderId="3" xfId="20" applyNumberFormat="1" applyFont="1" applyBorder="1" applyAlignment="1">
      <alignment horizontal="center" vertical="center" wrapText="1"/>
    </xf>
    <xf numFmtId="0" fontId="11" fillId="3" borderId="5" xfId="3" applyFont="1" applyFill="1" applyBorder="1" applyAlignment="1">
      <alignment horizontal="center" vertical="center" wrapText="1"/>
    </xf>
    <xf numFmtId="43" fontId="11" fillId="0" borderId="6" xfId="18" applyFont="1" applyFill="1" applyBorder="1" applyAlignment="1">
      <alignment vertical="center" wrapText="1"/>
    </xf>
    <xf numFmtId="0" fontId="37" fillId="0" borderId="5" xfId="0" applyFont="1" applyBorder="1" applyAlignment="1">
      <alignment horizontal="center" vertical="center" wrapText="1"/>
    </xf>
    <xf numFmtId="0" fontId="11" fillId="3" borderId="6" xfId="3" applyFont="1" applyFill="1" applyBorder="1" applyAlignment="1" applyProtection="1">
      <alignment horizontal="center" vertical="center" wrapText="1"/>
      <protection locked="0"/>
    </xf>
    <xf numFmtId="165" fontId="11" fillId="3" borderId="6" xfId="3" applyNumberFormat="1" applyFont="1" applyFill="1" applyBorder="1" applyAlignment="1" applyProtection="1">
      <alignment vertical="center" wrapText="1"/>
      <protection locked="0"/>
    </xf>
    <xf numFmtId="165" fontId="11" fillId="3" borderId="4" xfId="3" applyNumberFormat="1" applyFont="1" applyFill="1" applyBorder="1" applyAlignment="1" applyProtection="1">
      <alignment vertical="center" wrapText="1"/>
      <protection locked="0"/>
    </xf>
    <xf numFmtId="1" fontId="11" fillId="0" borderId="4" xfId="3" quotePrefix="1" applyNumberFormat="1" applyFont="1" applyBorder="1" applyAlignment="1" applyProtection="1">
      <alignment horizontal="center" vertical="center" wrapText="1"/>
      <protection locked="0"/>
    </xf>
    <xf numFmtId="174" fontId="36" fillId="0" borderId="11" xfId="20" applyNumberFormat="1" applyFont="1" applyBorder="1" applyAlignment="1">
      <alignment horizontal="center" vertical="center" wrapText="1"/>
    </xf>
    <xf numFmtId="1" fontId="36" fillId="0" borderId="33" xfId="0" applyNumberFormat="1" applyFont="1" applyBorder="1" applyAlignment="1" applyProtection="1">
      <alignment horizontal="center" vertical="top"/>
      <protection locked="0"/>
    </xf>
    <xf numFmtId="0" fontId="11" fillId="0" borderId="6" xfId="3" applyFont="1" applyBorder="1" applyAlignment="1" applyProtection="1">
      <alignment horizontal="center" vertical="center" wrapText="1"/>
      <protection locked="0"/>
    </xf>
    <xf numFmtId="170" fontId="34" fillId="8" borderId="3" xfId="3" applyNumberFormat="1" applyFont="1" applyFill="1" applyBorder="1" applyAlignment="1" applyProtection="1">
      <alignment horizontal="center" vertical="center" wrapText="1"/>
      <protection locked="0"/>
    </xf>
    <xf numFmtId="165" fontId="11" fillId="3" borderId="6" xfId="3" applyNumberFormat="1" applyFont="1" applyFill="1" applyBorder="1" applyAlignment="1" applyProtection="1">
      <alignment horizontal="center" vertical="center" wrapText="1"/>
      <protection locked="0"/>
    </xf>
    <xf numFmtId="165" fontId="11" fillId="3" borderId="4" xfId="3" applyNumberFormat="1" applyFont="1" applyFill="1" applyBorder="1" applyAlignment="1" applyProtection="1">
      <alignment horizontal="center" vertical="center" wrapText="1"/>
      <protection locked="0"/>
    </xf>
    <xf numFmtId="0" fontId="11" fillId="14" borderId="35" xfId="0" applyFont="1" applyFill="1" applyBorder="1" applyAlignment="1">
      <alignment horizontal="center" vertical="center"/>
    </xf>
    <xf numFmtId="173" fontId="11" fillId="3" borderId="5" xfId="3" applyNumberFormat="1" applyFont="1" applyFill="1" applyBorder="1" applyAlignment="1" applyProtection="1">
      <alignment horizontal="center" vertical="center"/>
      <protection locked="0"/>
    </xf>
    <xf numFmtId="173" fontId="11" fillId="3" borderId="5" xfId="3" applyNumberFormat="1" applyFont="1" applyFill="1" applyBorder="1" applyAlignment="1" applyProtection="1">
      <alignment horizontal="center" vertical="center" wrapText="1"/>
      <protection locked="0"/>
    </xf>
    <xf numFmtId="1" fontId="34" fillId="8" borderId="5" xfId="3" quotePrefix="1" applyNumberFormat="1" applyFont="1" applyFill="1" applyBorder="1" applyAlignment="1" applyProtection="1">
      <alignment horizontal="center" vertical="center"/>
      <protection locked="0"/>
    </xf>
    <xf numFmtId="1" fontId="34" fillId="8" borderId="4" xfId="3" quotePrefix="1" applyNumberFormat="1" applyFont="1" applyFill="1" applyBorder="1" applyAlignment="1" applyProtection="1">
      <alignment horizontal="center" vertical="center"/>
      <protection locked="0"/>
    </xf>
    <xf numFmtId="173" fontId="34" fillId="8" borderId="5" xfId="3" applyNumberFormat="1" applyFont="1" applyFill="1" applyBorder="1" applyAlignment="1" applyProtection="1">
      <alignment horizontal="center" vertical="center"/>
      <protection locked="0"/>
    </xf>
    <xf numFmtId="0" fontId="34" fillId="8" borderId="6" xfId="3" applyFont="1" applyFill="1" applyBorder="1" applyAlignment="1" applyProtection="1">
      <alignment horizontal="center" vertical="center" wrapText="1"/>
      <protection locked="0"/>
    </xf>
    <xf numFmtId="43" fontId="34" fillId="8" borderId="3" xfId="18" quotePrefix="1" applyFont="1" applyFill="1" applyBorder="1" applyAlignment="1">
      <alignment vertical="center"/>
    </xf>
    <xf numFmtId="49" fontId="11" fillId="0" borderId="0" xfId="8" applyNumberFormat="1" applyFont="1" applyAlignment="1" applyProtection="1">
      <alignment vertical="center" wrapText="1"/>
      <protection locked="0"/>
    </xf>
    <xf numFmtId="173" fontId="38" fillId="3" borderId="5" xfId="3" applyNumberFormat="1" applyFont="1" applyFill="1" applyBorder="1" applyAlignment="1" applyProtection="1">
      <alignment horizontal="center" vertical="center" wrapText="1"/>
      <protection locked="0"/>
    </xf>
    <xf numFmtId="174" fontId="39" fillId="0" borderId="3" xfId="20" applyNumberFormat="1" applyFont="1" applyBorder="1" applyAlignment="1" applyProtection="1">
      <alignment horizontal="center" wrapText="1"/>
      <protection locked="0"/>
    </xf>
    <xf numFmtId="0" fontId="11" fillId="0" borderId="6" xfId="8" applyFont="1" applyBorder="1" applyAlignment="1" applyProtection="1">
      <alignment horizontal="center" vertical="center" wrapText="1"/>
      <protection locked="0"/>
    </xf>
    <xf numFmtId="43" fontId="11" fillId="0" borderId="3" xfId="18" applyFont="1" applyFill="1" applyBorder="1" applyAlignment="1">
      <alignment vertical="center" wrapText="1"/>
    </xf>
    <xf numFmtId="49" fontId="11" fillId="3" borderId="0" xfId="8" applyNumberFormat="1" applyFont="1" applyFill="1" applyAlignment="1" applyProtection="1">
      <alignment vertical="center" wrapText="1"/>
      <protection locked="0"/>
    </xf>
    <xf numFmtId="49" fontId="11" fillId="3" borderId="0" xfId="8" applyNumberFormat="1" applyFont="1" applyFill="1" applyAlignment="1" applyProtection="1">
      <alignment horizontal="left" vertical="center" wrapText="1"/>
      <protection locked="0"/>
    </xf>
    <xf numFmtId="49" fontId="11" fillId="3" borderId="3" xfId="8" applyNumberFormat="1" applyFont="1" applyFill="1" applyBorder="1" applyAlignment="1" applyProtection="1">
      <alignment vertical="center" wrapText="1"/>
      <protection locked="0"/>
    </xf>
    <xf numFmtId="49" fontId="11" fillId="3" borderId="3" xfId="8" applyNumberFormat="1" applyFont="1" applyFill="1" applyBorder="1" applyAlignment="1" applyProtection="1">
      <alignment horizontal="left" vertical="center" wrapText="1"/>
      <protection locked="0"/>
    </xf>
    <xf numFmtId="0" fontId="11" fillId="3" borderId="6" xfId="8" applyFont="1" applyFill="1" applyBorder="1" applyAlignment="1" applyProtection="1">
      <alignment horizontal="center" vertical="center" wrapText="1"/>
      <protection locked="0"/>
    </xf>
    <xf numFmtId="4" fontId="11" fillId="3" borderId="6" xfId="3" applyNumberFormat="1" applyFont="1" applyFill="1" applyBorder="1" applyAlignment="1" applyProtection="1">
      <alignment horizontal="center" vertical="center" wrapText="1"/>
      <protection locked="0"/>
    </xf>
    <xf numFmtId="0" fontId="37" fillId="15" borderId="5" xfId="0" applyFont="1" applyFill="1" applyBorder="1" applyAlignment="1">
      <alignment horizontal="center" vertical="top" wrapText="1"/>
    </xf>
    <xf numFmtId="0" fontId="40" fillId="8" borderId="0" xfId="0" applyFont="1" applyFill="1" applyAlignment="1" applyProtection="1">
      <alignment vertical="center"/>
      <protection locked="0"/>
    </xf>
    <xf numFmtId="0" fontId="40" fillId="8" borderId="0" xfId="0" applyFont="1" applyFill="1" applyAlignment="1" applyProtection="1">
      <alignment horizontal="center" vertical="center"/>
      <protection locked="0"/>
    </xf>
    <xf numFmtId="170" fontId="41" fillId="8" borderId="3" xfId="0" applyNumberFormat="1" applyFont="1" applyFill="1" applyBorder="1" applyAlignment="1" applyProtection="1">
      <alignment horizontal="center" vertical="center"/>
      <protection locked="0"/>
    </xf>
    <xf numFmtId="9" fontId="41" fillId="8" borderId="3" xfId="10" applyFont="1" applyFill="1" applyBorder="1" applyAlignment="1" applyProtection="1">
      <alignment vertical="center"/>
      <protection locked="0"/>
    </xf>
    <xf numFmtId="43" fontId="11" fillId="0" borderId="0" xfId="0" applyNumberFormat="1" applyFont="1" applyProtection="1">
      <protection locked="0"/>
    </xf>
    <xf numFmtId="16" fontId="4" fillId="0" borderId="11" xfId="2" applyNumberFormat="1" applyFont="1" applyBorder="1" applyAlignment="1" applyProtection="1">
      <alignment horizontal="center" vertical="center"/>
      <protection locked="0"/>
    </xf>
    <xf numFmtId="175" fontId="34" fillId="8" borderId="5" xfId="10" applyNumberFormat="1" applyFont="1" applyFill="1" applyBorder="1" applyAlignment="1" applyProtection="1">
      <alignment vertical="center" wrapText="1"/>
      <protection locked="0"/>
    </xf>
    <xf numFmtId="175" fontId="11" fillId="3" borderId="5" xfId="10" applyNumberFormat="1" applyFont="1" applyFill="1" applyBorder="1" applyAlignment="1" applyProtection="1">
      <alignment vertical="center" wrapText="1"/>
      <protection locked="0"/>
    </xf>
    <xf numFmtId="1" fontId="15" fillId="0" borderId="5" xfId="3" quotePrefix="1" applyNumberFormat="1" applyFont="1" applyBorder="1" applyAlignment="1" applyProtection="1">
      <alignment horizontal="center" vertical="center"/>
      <protection locked="0"/>
    </xf>
    <xf numFmtId="0" fontId="11" fillId="14" borderId="5" xfId="0" applyFont="1" applyFill="1" applyBorder="1" applyAlignment="1">
      <alignment horizontal="center" vertical="center"/>
    </xf>
    <xf numFmtId="4" fontId="11" fillId="3" borderId="5" xfId="3" applyNumberFormat="1" applyFont="1" applyFill="1" applyBorder="1" applyAlignment="1" applyProtection="1">
      <alignment horizontal="right" vertical="center" wrapText="1"/>
      <protection locked="0"/>
    </xf>
    <xf numFmtId="0" fontId="11" fillId="0" borderId="5" xfId="0" applyFont="1" applyBorder="1" applyAlignment="1">
      <alignment horizontal="center" vertical="center" wrapText="1"/>
    </xf>
    <xf numFmtId="174" fontId="19" fillId="0" borderId="3" xfId="20" applyNumberFormat="1" applyFont="1" applyBorder="1" applyAlignment="1">
      <alignment horizontal="center" vertical="center" wrapText="1"/>
    </xf>
    <xf numFmtId="49" fontId="11" fillId="0" borderId="5" xfId="3" applyNumberFormat="1" applyFont="1" applyBorder="1" applyAlignment="1">
      <alignment horizontal="center" vertical="center" wrapText="1"/>
    </xf>
    <xf numFmtId="0" fontId="36" fillId="0" borderId="5" xfId="20" applyFont="1" applyBorder="1" applyAlignment="1">
      <alignment horizontal="center" vertical="center" wrapText="1"/>
    </xf>
    <xf numFmtId="0" fontId="43" fillId="0" borderId="33" xfId="0" applyFont="1" applyBorder="1" applyAlignment="1" applyProtection="1">
      <alignment horizontal="center" vertical="center"/>
      <protection locked="0"/>
    </xf>
    <xf numFmtId="174" fontId="44" fillId="0" borderId="36" xfId="20" applyNumberFormat="1" applyFont="1" applyBorder="1" applyAlignment="1">
      <alignment horizontal="center" vertical="center" wrapText="1"/>
    </xf>
    <xf numFmtId="0" fontId="0" fillId="0" borderId="33" xfId="0" applyBorder="1" applyAlignment="1" applyProtection="1">
      <alignment horizontal="center" vertical="center"/>
      <protection locked="0"/>
    </xf>
    <xf numFmtId="49" fontId="11" fillId="0" borderId="6" xfId="3" applyNumberFormat="1" applyFont="1" applyBorder="1" applyAlignment="1" applyProtection="1">
      <alignment horizontal="center" vertical="center" wrapText="1"/>
      <protection locked="0"/>
    </xf>
    <xf numFmtId="49" fontId="11" fillId="0" borderId="4" xfId="3" applyNumberFormat="1" applyFont="1" applyBorder="1" applyAlignment="1" applyProtection="1">
      <alignment horizontal="center" vertical="center" wrapText="1"/>
      <protection locked="0"/>
    </xf>
    <xf numFmtId="0" fontId="11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173" fontId="11" fillId="0" borderId="5" xfId="3" applyNumberFormat="1" applyFont="1" applyBorder="1" applyAlignment="1" applyProtection="1">
      <alignment horizontal="right" vertical="center" wrapText="1"/>
      <protection locked="0"/>
    </xf>
    <xf numFmtId="173" fontId="34" fillId="8" borderId="6" xfId="3" applyNumberFormat="1" applyFont="1" applyFill="1" applyBorder="1" applyAlignment="1" applyProtection="1">
      <alignment horizontal="center" vertical="center" wrapText="1"/>
      <protection locked="0"/>
    </xf>
    <xf numFmtId="173" fontId="11" fillId="3" borderId="5" xfId="3" applyNumberFormat="1" applyFont="1" applyFill="1" applyBorder="1" applyAlignment="1" applyProtection="1">
      <alignment horizontal="right" vertical="center" wrapText="1"/>
      <protection locked="0"/>
    </xf>
    <xf numFmtId="1" fontId="15" fillId="3" borderId="5" xfId="3" quotePrefix="1" applyNumberFormat="1" applyFont="1" applyFill="1" applyBorder="1" applyAlignment="1" applyProtection="1">
      <alignment horizontal="center" vertical="center"/>
      <protection locked="0"/>
    </xf>
    <xf numFmtId="49" fontId="15" fillId="0" borderId="6" xfId="3" applyNumberFormat="1" applyFont="1" applyBorder="1" applyAlignment="1" applyProtection="1">
      <alignment horizontal="left" vertical="center" wrapText="1"/>
      <protection locked="0"/>
    </xf>
    <xf numFmtId="49" fontId="11" fillId="0" borderId="4" xfId="3" applyNumberFormat="1" applyFont="1" applyBorder="1" applyAlignment="1" applyProtection="1">
      <alignment horizontal="left" vertical="center" wrapText="1"/>
      <protection locked="0"/>
    </xf>
    <xf numFmtId="49" fontId="11" fillId="0" borderId="6" xfId="3" applyNumberFormat="1" applyFont="1" applyBorder="1" applyAlignment="1" applyProtection="1">
      <alignment horizontal="left" vertical="center" wrapText="1"/>
      <protection locked="0"/>
    </xf>
    <xf numFmtId="4" fontId="11" fillId="0" borderId="5" xfId="3" applyNumberFormat="1" applyFont="1" applyBorder="1" applyAlignment="1" applyProtection="1">
      <alignment horizontal="right" vertical="center" wrapText="1"/>
      <protection locked="0"/>
    </xf>
    <xf numFmtId="174" fontId="36" fillId="0" borderId="5" xfId="20" applyNumberFormat="1" applyFont="1" applyBorder="1" applyAlignment="1">
      <alignment horizontal="center" vertical="center" wrapText="1"/>
    </xf>
    <xf numFmtId="1" fontId="11" fillId="3" borderId="3" xfId="3" quotePrefix="1" applyNumberFormat="1" applyFont="1" applyFill="1" applyBorder="1" applyAlignment="1" applyProtection="1">
      <alignment horizontal="center" vertical="center"/>
      <protection locked="0"/>
    </xf>
    <xf numFmtId="1" fontId="15" fillId="0" borderId="4" xfId="3" quotePrefix="1" applyNumberFormat="1" applyFont="1" applyBorder="1" applyAlignment="1" applyProtection="1">
      <alignment horizontal="center" vertical="center"/>
      <protection locked="0"/>
    </xf>
    <xf numFmtId="0" fontId="36" fillId="0" borderId="33" xfId="0" applyFont="1" applyBorder="1" applyAlignment="1" applyProtection="1">
      <alignment horizontal="center" vertical="top"/>
      <protection locked="0"/>
    </xf>
    <xf numFmtId="174" fontId="21" fillId="0" borderId="3" xfId="20" applyNumberFormat="1" applyBorder="1" applyAlignment="1" applyProtection="1">
      <alignment horizontal="center" wrapText="1"/>
      <protection locked="0"/>
    </xf>
    <xf numFmtId="4" fontId="11" fillId="0" borderId="6" xfId="3" applyNumberFormat="1" applyFont="1" applyBorder="1" applyAlignment="1" applyProtection="1">
      <alignment horizontal="center" vertical="center" wrapText="1"/>
      <protection locked="0"/>
    </xf>
    <xf numFmtId="1" fontId="34" fillId="8" borderId="5" xfId="3" quotePrefix="1" applyNumberFormat="1" applyFont="1" applyFill="1" applyBorder="1" applyAlignment="1">
      <alignment horizontal="center" vertical="center"/>
    </xf>
    <xf numFmtId="1" fontId="34" fillId="8" borderId="5" xfId="3" quotePrefix="1" applyNumberFormat="1" applyFont="1" applyFill="1" applyBorder="1" applyAlignment="1">
      <alignment vertical="center"/>
    </xf>
    <xf numFmtId="1" fontId="34" fillId="8" borderId="4" xfId="3" quotePrefix="1" applyNumberFormat="1" applyFont="1" applyFill="1" applyBorder="1" applyAlignment="1">
      <alignment vertical="center"/>
    </xf>
    <xf numFmtId="1" fontId="34" fillId="8" borderId="6" xfId="3" quotePrefix="1" applyNumberFormat="1" applyFont="1" applyFill="1" applyBorder="1" applyAlignment="1">
      <alignment horizontal="center" vertical="center"/>
    </xf>
    <xf numFmtId="0" fontId="11" fillId="0" borderId="5" xfId="15" applyFont="1" applyBorder="1" applyAlignment="1" applyProtection="1">
      <alignment horizontal="center" vertical="center"/>
      <protection hidden="1"/>
    </xf>
    <xf numFmtId="1" fontId="11" fillId="3" borderId="4" xfId="3" quotePrefix="1" applyNumberFormat="1" applyFont="1" applyFill="1" applyBorder="1" applyAlignment="1" applyProtection="1">
      <alignment horizontal="center" vertical="center"/>
      <protection locked="0"/>
    </xf>
    <xf numFmtId="0" fontId="11" fillId="3" borderId="4" xfId="15" applyFont="1" applyFill="1" applyBorder="1" applyAlignment="1" applyProtection="1">
      <alignment vertical="center"/>
      <protection hidden="1"/>
    </xf>
    <xf numFmtId="0" fontId="7" fillId="14" borderId="6" xfId="0" applyFont="1" applyFill="1" applyBorder="1" applyAlignment="1" applyProtection="1">
      <alignment vertical="center" shrinkToFit="1"/>
      <protection locked="0"/>
    </xf>
    <xf numFmtId="0" fontId="11" fillId="14" borderId="6" xfId="0" applyFont="1" applyFill="1" applyBorder="1" applyAlignment="1" applyProtection="1">
      <alignment horizontal="center" shrinkToFit="1"/>
      <protection locked="0"/>
    </xf>
    <xf numFmtId="1" fontId="11" fillId="14" borderId="6" xfId="0" applyNumberFormat="1" applyFont="1" applyFill="1" applyBorder="1" applyAlignment="1" applyProtection="1">
      <alignment shrinkToFit="1"/>
      <protection locked="0"/>
    </xf>
    <xf numFmtId="1" fontId="34" fillId="8" borderId="6" xfId="3" quotePrefix="1" applyNumberFormat="1" applyFont="1" applyFill="1" applyBorder="1" applyAlignment="1">
      <alignment horizontal="left" vertical="center"/>
    </xf>
    <xf numFmtId="1" fontId="34" fillId="8" borderId="3" xfId="3" quotePrefix="1" applyNumberFormat="1" applyFont="1" applyFill="1" applyBorder="1" applyAlignment="1">
      <alignment horizontal="left" vertical="center"/>
    </xf>
    <xf numFmtId="1" fontId="15" fillId="16" borderId="5" xfId="3" quotePrefix="1" applyNumberFormat="1" applyFont="1" applyFill="1" applyBorder="1" applyAlignment="1">
      <alignment horizontal="center" vertical="center"/>
    </xf>
    <xf numFmtId="1" fontId="15" fillId="16" borderId="5" xfId="3" quotePrefix="1" applyNumberFormat="1" applyFont="1" applyFill="1" applyBorder="1" applyAlignment="1">
      <alignment vertical="center"/>
    </xf>
    <xf numFmtId="1" fontId="15" fillId="16" borderId="4" xfId="3" quotePrefix="1" applyNumberFormat="1" applyFont="1" applyFill="1" applyBorder="1" applyAlignment="1">
      <alignment vertical="center"/>
    </xf>
    <xf numFmtId="1" fontId="15" fillId="16" borderId="6" xfId="3" quotePrefix="1" applyNumberFormat="1" applyFont="1" applyFill="1" applyBorder="1" applyAlignment="1">
      <alignment horizontal="left" vertical="center"/>
    </xf>
    <xf numFmtId="1" fontId="15" fillId="16" borderId="4" xfId="3" quotePrefix="1" applyNumberFormat="1" applyFont="1" applyFill="1" applyBorder="1" applyAlignment="1">
      <alignment horizontal="left" vertical="center"/>
    </xf>
    <xf numFmtId="1" fontId="15" fillId="16" borderId="6" xfId="3" quotePrefix="1" applyNumberFormat="1" applyFont="1" applyFill="1" applyBorder="1" applyAlignment="1">
      <alignment horizontal="center" vertical="center"/>
    </xf>
    <xf numFmtId="175" fontId="15" fillId="16" borderId="6" xfId="3" quotePrefix="1" applyNumberFormat="1" applyFont="1" applyFill="1" applyBorder="1" applyAlignment="1">
      <alignment horizontal="center" vertical="center"/>
    </xf>
    <xf numFmtId="49" fontId="11" fillId="3" borderId="5" xfId="0" applyNumberFormat="1" applyFont="1" applyFill="1" applyBorder="1" applyAlignment="1" applyProtection="1">
      <alignment horizontal="center" vertical="center" shrinkToFit="1"/>
      <protection locked="0"/>
    </xf>
    <xf numFmtId="49" fontId="11" fillId="3" borderId="1" xfId="0" applyNumberFormat="1" applyFont="1" applyFill="1" applyBorder="1" applyAlignment="1" applyProtection="1">
      <alignment vertical="center" shrinkToFit="1"/>
      <protection locked="0"/>
    </xf>
    <xf numFmtId="0" fontId="7" fillId="3" borderId="2" xfId="0" applyFont="1" applyFill="1" applyBorder="1" applyAlignment="1" applyProtection="1">
      <alignment vertical="center" shrinkToFit="1"/>
      <protection locked="0"/>
    </xf>
    <xf numFmtId="0" fontId="11" fillId="3" borderId="6" xfId="0" applyFont="1" applyFill="1" applyBorder="1" applyAlignment="1" applyProtection="1">
      <alignment horizontal="center" vertical="center" shrinkToFit="1"/>
      <protection locked="0"/>
    </xf>
    <xf numFmtId="1" fontId="11" fillId="3" borderId="6" xfId="0" applyNumberFormat="1" applyFont="1" applyFill="1" applyBorder="1" applyAlignment="1" applyProtection="1">
      <alignment vertical="center" shrinkToFit="1"/>
      <protection locked="0"/>
    </xf>
    <xf numFmtId="49" fontId="11" fillId="14" borderId="5" xfId="0" applyNumberFormat="1" applyFont="1" applyFill="1" applyBorder="1" applyAlignment="1" applyProtection="1">
      <alignment horizontal="center" vertical="center" shrinkToFit="1"/>
      <protection locked="0"/>
    </xf>
    <xf numFmtId="0" fontId="11" fillId="14" borderId="6" xfId="0" applyFont="1" applyFill="1" applyBorder="1" applyAlignment="1" applyProtection="1">
      <alignment horizontal="center" vertical="center" shrinkToFit="1"/>
      <protection locked="0"/>
    </xf>
    <xf numFmtId="1" fontId="11" fillId="14" borderId="6" xfId="0" applyNumberFormat="1" applyFont="1" applyFill="1" applyBorder="1" applyAlignment="1" applyProtection="1">
      <alignment vertical="center" shrinkToFit="1"/>
      <protection locked="0"/>
    </xf>
    <xf numFmtId="0" fontId="11" fillId="14" borderId="2" xfId="0" applyFont="1" applyFill="1" applyBorder="1" applyAlignment="1" applyProtection="1">
      <alignment vertical="center" shrinkToFit="1"/>
      <protection locked="0"/>
    </xf>
    <xf numFmtId="1" fontId="34" fillId="8" borderId="6" xfId="3" quotePrefix="1" applyNumberFormat="1" applyFont="1" applyFill="1" applyBorder="1" applyAlignment="1">
      <alignment vertical="center"/>
    </xf>
    <xf numFmtId="0" fontId="11" fillId="0" borderId="6" xfId="0" applyFont="1" applyBorder="1" applyAlignment="1" applyProtection="1">
      <alignment horizontal="center" vertical="center" shrinkToFit="1"/>
      <protection locked="0"/>
    </xf>
    <xf numFmtId="1" fontId="11" fillId="0" borderId="6" xfId="0" applyNumberFormat="1" applyFont="1" applyBorder="1" applyAlignment="1" applyProtection="1">
      <alignment vertical="center" shrinkToFit="1"/>
      <protection locked="0"/>
    </xf>
    <xf numFmtId="0" fontId="7" fillId="3" borderId="6" xfId="0" applyFont="1" applyFill="1" applyBorder="1" applyAlignment="1" applyProtection="1">
      <alignment vertical="center" shrinkToFit="1"/>
      <protection locked="0"/>
    </xf>
    <xf numFmtId="1" fontId="11" fillId="3" borderId="6" xfId="0" quotePrefix="1" applyNumberFormat="1" applyFont="1" applyFill="1" applyBorder="1" applyAlignment="1" applyProtection="1">
      <alignment vertical="center" wrapText="1"/>
      <protection locked="0"/>
    </xf>
    <xf numFmtId="1" fontId="11" fillId="3" borderId="6" xfId="0" applyNumberFormat="1" applyFont="1" applyFill="1" applyBorder="1" applyAlignment="1" applyProtection="1">
      <alignment horizontal="right" vertical="center" shrinkToFit="1"/>
      <protection locked="0"/>
    </xf>
    <xf numFmtId="1" fontId="35" fillId="3" borderId="6" xfId="0" applyNumberFormat="1" applyFont="1" applyFill="1" applyBorder="1" applyAlignment="1" applyProtection="1">
      <alignment shrinkToFit="1"/>
      <protection locked="0"/>
    </xf>
    <xf numFmtId="0" fontId="11" fillId="0" borderId="35" xfId="0" applyFont="1" applyBorder="1" applyAlignment="1">
      <alignment horizontal="center" vertical="center"/>
    </xf>
    <xf numFmtId="49" fontId="11" fillId="0" borderId="5" xfId="3" applyNumberFormat="1" applyFont="1" applyBorder="1" applyAlignment="1">
      <alignment vertical="center" wrapText="1"/>
    </xf>
    <xf numFmtId="175" fontId="41" fillId="8" borderId="3" xfId="10" applyNumberFormat="1" applyFont="1" applyFill="1" applyBorder="1" applyAlignment="1" applyProtection="1">
      <alignment vertical="center"/>
      <protection locked="0"/>
    </xf>
    <xf numFmtId="1" fontId="34" fillId="8" borderId="3" xfId="3" quotePrefix="1" applyNumberFormat="1" applyFont="1" applyFill="1" applyBorder="1" applyAlignment="1" applyProtection="1">
      <alignment horizontal="center" vertical="center"/>
      <protection locked="0"/>
    </xf>
    <xf numFmtId="1" fontId="35" fillId="3" borderId="6" xfId="0" applyNumberFormat="1" applyFont="1" applyFill="1" applyBorder="1" applyAlignment="1" applyProtection="1">
      <alignment horizontal="right" vertical="center" shrinkToFit="1"/>
      <protection locked="0"/>
    </xf>
    <xf numFmtId="0" fontId="4" fillId="0" borderId="10" xfId="2" applyFont="1" applyFill="1" applyBorder="1" applyAlignment="1" applyProtection="1">
      <alignment horizontal="center" vertical="center"/>
      <protection locked="0"/>
    </xf>
    <xf numFmtId="14" fontId="4" fillId="0" borderId="8" xfId="2" applyNumberFormat="1" applyFont="1" applyFill="1" applyBorder="1" applyAlignment="1" applyProtection="1">
      <alignment horizontal="center" vertical="center"/>
      <protection locked="0"/>
    </xf>
    <xf numFmtId="0" fontId="8" fillId="0" borderId="10" xfId="2" applyFont="1" applyFill="1" applyBorder="1" applyAlignment="1" applyProtection="1">
      <alignment horizontal="center" vertical="center"/>
    </xf>
    <xf numFmtId="0" fontId="8" fillId="0" borderId="11" xfId="2" applyFont="1" applyFill="1" applyBorder="1" applyAlignment="1" applyProtection="1">
      <alignment horizontal="center" vertical="center"/>
    </xf>
    <xf numFmtId="0" fontId="8" fillId="0" borderId="12" xfId="2" applyFont="1" applyFill="1" applyBorder="1" applyAlignment="1" applyProtection="1">
      <alignment horizontal="center" vertical="center"/>
    </xf>
    <xf numFmtId="0" fontId="5" fillId="3" borderId="2" xfId="2" applyFont="1" applyFill="1" applyBorder="1" applyAlignment="1" applyProtection="1">
      <alignment horizontal="left" vertical="center" wrapText="1"/>
    </xf>
    <xf numFmtId="0" fontId="5" fillId="3" borderId="7" xfId="2" applyFont="1" applyFill="1" applyBorder="1" applyAlignment="1" applyProtection="1">
      <alignment horizontal="left" vertical="center" wrapText="1"/>
    </xf>
    <xf numFmtId="0" fontId="5" fillId="3" borderId="1" xfId="2" applyFont="1" applyFill="1" applyBorder="1" applyAlignment="1" applyProtection="1">
      <alignment horizontal="left" vertical="center" wrapText="1"/>
    </xf>
    <xf numFmtId="0" fontId="5" fillId="3" borderId="8" xfId="2" applyFont="1" applyFill="1" applyBorder="1" applyAlignment="1" applyProtection="1">
      <alignment horizontal="left" vertical="center" wrapText="1"/>
    </xf>
    <xf numFmtId="0" fontId="5" fillId="3" borderId="0" xfId="2" applyFont="1" applyFill="1" applyBorder="1" applyAlignment="1" applyProtection="1">
      <alignment horizontal="left" vertical="center" wrapText="1"/>
    </xf>
    <xf numFmtId="0" fontId="5" fillId="3" borderId="9" xfId="2" applyFont="1" applyFill="1" applyBorder="1" applyAlignment="1" applyProtection="1">
      <alignment horizontal="left" vertical="center" wrapText="1"/>
    </xf>
    <xf numFmtId="0" fontId="5" fillId="3" borderId="2" xfId="2" applyFont="1" applyFill="1" applyBorder="1" applyAlignment="1" applyProtection="1">
      <alignment horizontal="left" vertical="center"/>
    </xf>
    <xf numFmtId="0" fontId="5" fillId="3" borderId="7" xfId="2" applyFont="1" applyFill="1" applyBorder="1" applyAlignment="1" applyProtection="1">
      <alignment horizontal="left" vertical="center"/>
    </xf>
    <xf numFmtId="0" fontId="5" fillId="3" borderId="1" xfId="2" applyFont="1" applyFill="1" applyBorder="1" applyAlignment="1" applyProtection="1">
      <alignment horizontal="left" vertical="center"/>
    </xf>
    <xf numFmtId="0" fontId="5" fillId="3" borderId="8" xfId="2" applyFont="1" applyFill="1" applyBorder="1" applyAlignment="1" applyProtection="1">
      <alignment horizontal="left" vertical="center"/>
    </xf>
    <xf numFmtId="0" fontId="5" fillId="3" borderId="0" xfId="2" applyFont="1" applyFill="1" applyBorder="1" applyAlignment="1" applyProtection="1">
      <alignment horizontal="left" vertical="center"/>
    </xf>
    <xf numFmtId="0" fontId="5" fillId="3" borderId="9" xfId="2" applyFont="1" applyFill="1" applyBorder="1" applyAlignment="1" applyProtection="1">
      <alignment horizontal="left" vertical="center"/>
    </xf>
    <xf numFmtId="0" fontId="8" fillId="0" borderId="8" xfId="2" applyFont="1" applyFill="1" applyBorder="1" applyAlignment="1" applyProtection="1">
      <alignment horizontal="center" vertical="center" wrapText="1"/>
    </xf>
    <xf numFmtId="0" fontId="8" fillId="0" borderId="0" xfId="2" applyFont="1" applyFill="1" applyBorder="1" applyAlignment="1" applyProtection="1">
      <alignment horizontal="center" vertical="center" wrapText="1"/>
    </xf>
    <xf numFmtId="0" fontId="8" fillId="0" borderId="9" xfId="2" applyFont="1" applyFill="1" applyBorder="1" applyAlignment="1" applyProtection="1">
      <alignment horizontal="center" vertical="center" wrapText="1"/>
    </xf>
    <xf numFmtId="0" fontId="8" fillId="0" borderId="10" xfId="2" applyFont="1" applyFill="1" applyBorder="1" applyAlignment="1" applyProtection="1">
      <alignment horizontal="center" vertical="center" wrapText="1"/>
    </xf>
    <xf numFmtId="0" fontId="8" fillId="0" borderId="11" xfId="2" applyFont="1" applyFill="1" applyBorder="1" applyAlignment="1" applyProtection="1">
      <alignment horizontal="center" vertical="center" wrapText="1"/>
    </xf>
    <xf numFmtId="0" fontId="8" fillId="0" borderId="12" xfId="2" applyFont="1" applyFill="1" applyBorder="1" applyAlignment="1" applyProtection="1">
      <alignment horizontal="center" vertical="center" wrapText="1"/>
    </xf>
    <xf numFmtId="0" fontId="3" fillId="3" borderId="2" xfId="4" applyFont="1" applyFill="1" applyBorder="1" applyAlignment="1" applyProtection="1">
      <alignment horizontal="center" vertical="center"/>
    </xf>
    <xf numFmtId="0" fontId="3" fillId="3" borderId="7" xfId="4" applyFont="1" applyFill="1" applyBorder="1" applyAlignment="1" applyProtection="1">
      <alignment horizontal="center" vertical="center"/>
    </xf>
    <xf numFmtId="0" fontId="3" fillId="3" borderId="1" xfId="4" applyFont="1" applyFill="1" applyBorder="1" applyAlignment="1" applyProtection="1">
      <alignment horizontal="center" vertical="center"/>
    </xf>
    <xf numFmtId="0" fontId="3" fillId="3" borderId="8" xfId="4" applyFont="1" applyFill="1" applyBorder="1" applyAlignment="1" applyProtection="1">
      <alignment horizontal="center" vertical="center"/>
    </xf>
    <xf numFmtId="0" fontId="3" fillId="3" borderId="0" xfId="4" applyFont="1" applyFill="1" applyBorder="1" applyAlignment="1" applyProtection="1">
      <alignment horizontal="center" vertical="center"/>
    </xf>
    <xf numFmtId="0" fontId="3" fillId="3" borderId="9" xfId="4" applyFont="1" applyFill="1" applyBorder="1" applyAlignment="1" applyProtection="1">
      <alignment horizontal="center" vertical="center"/>
    </xf>
    <xf numFmtId="0" fontId="3" fillId="3" borderId="5" xfId="4" applyFont="1" applyFill="1" applyBorder="1" applyAlignment="1" applyProtection="1">
      <alignment horizontal="center" vertical="center"/>
    </xf>
    <xf numFmtId="0" fontId="3" fillId="3" borderId="10" xfId="4" applyFont="1" applyFill="1" applyBorder="1" applyAlignment="1" applyProtection="1">
      <alignment horizontal="center" vertical="center"/>
    </xf>
    <xf numFmtId="0" fontId="3" fillId="3" borderId="11" xfId="4" applyFont="1" applyFill="1" applyBorder="1" applyAlignment="1" applyProtection="1">
      <alignment horizontal="center" vertical="center"/>
    </xf>
    <xf numFmtId="0" fontId="3" fillId="3" borderId="12" xfId="4" applyFont="1" applyFill="1" applyBorder="1" applyAlignment="1" applyProtection="1">
      <alignment horizontal="center" vertical="center"/>
    </xf>
    <xf numFmtId="0" fontId="7" fillId="3" borderId="0" xfId="2" applyFont="1" applyFill="1" applyBorder="1" applyAlignment="1" applyProtection="1">
      <alignment horizontal="left" vertical="top" wrapText="1"/>
    </xf>
    <xf numFmtId="0" fontId="7" fillId="3" borderId="9" xfId="2" applyFont="1" applyFill="1" applyBorder="1" applyAlignment="1" applyProtection="1">
      <alignment horizontal="left" vertical="top" wrapText="1"/>
    </xf>
    <xf numFmtId="0" fontId="7" fillId="3" borderId="6" xfId="2" applyFont="1" applyFill="1" applyBorder="1" applyAlignment="1" applyProtection="1">
      <alignment horizontal="center" vertical="center"/>
      <protection locked="0"/>
    </xf>
    <xf numFmtId="0" fontId="7" fillId="3" borderId="3" xfId="2" applyFont="1" applyFill="1" applyBorder="1" applyAlignment="1" applyProtection="1">
      <alignment horizontal="center" vertical="center"/>
      <protection locked="0"/>
    </xf>
    <xf numFmtId="0" fontId="7" fillId="3" borderId="4" xfId="2" applyFont="1" applyFill="1" applyBorder="1" applyAlignment="1" applyProtection="1">
      <alignment horizontal="center" vertical="center"/>
      <protection locked="0"/>
    </xf>
    <xf numFmtId="0" fontId="2" fillId="0" borderId="2" xfId="2" applyFont="1" applyFill="1" applyBorder="1" applyAlignment="1" applyProtection="1">
      <alignment horizontal="center" vertical="center"/>
    </xf>
    <xf numFmtId="0" fontId="2" fillId="0" borderId="7" xfId="2" applyFont="1" applyFill="1" applyBorder="1" applyAlignment="1" applyProtection="1">
      <alignment horizontal="center" vertical="center"/>
    </xf>
    <xf numFmtId="0" fontId="2" fillId="0" borderId="1" xfId="2" applyFont="1" applyFill="1" applyBorder="1" applyAlignment="1" applyProtection="1">
      <alignment horizontal="center" vertical="center"/>
    </xf>
    <xf numFmtId="0" fontId="2" fillId="0" borderId="10" xfId="2" applyFont="1" applyFill="1" applyBorder="1" applyAlignment="1" applyProtection="1">
      <alignment horizontal="center" vertical="center"/>
    </xf>
    <xf numFmtId="0" fontId="2" fillId="0" borderId="11" xfId="2" applyFont="1" applyFill="1" applyBorder="1" applyAlignment="1" applyProtection="1">
      <alignment horizontal="center" vertical="center"/>
    </xf>
    <xf numFmtId="0" fontId="2" fillId="0" borderId="12" xfId="2" applyFont="1" applyFill="1" applyBorder="1" applyAlignment="1" applyProtection="1">
      <alignment horizontal="center" vertical="center"/>
    </xf>
    <xf numFmtId="14" fontId="8" fillId="0" borderId="10" xfId="2" applyNumberFormat="1" applyFont="1" applyFill="1" applyBorder="1" applyAlignment="1" applyProtection="1">
      <alignment horizontal="center" vertical="center"/>
    </xf>
    <xf numFmtId="14" fontId="8" fillId="0" borderId="11" xfId="2" applyNumberFormat="1" applyFont="1" applyFill="1" applyBorder="1" applyAlignment="1" applyProtection="1">
      <alignment horizontal="center" vertical="center"/>
    </xf>
    <xf numFmtId="14" fontId="8" fillId="0" borderId="12" xfId="2" applyNumberFormat="1" applyFont="1" applyFill="1" applyBorder="1" applyAlignment="1" applyProtection="1">
      <alignment horizontal="center" vertical="center"/>
    </xf>
    <xf numFmtId="0" fontId="15" fillId="3" borderId="2" xfId="2" applyFont="1" applyFill="1" applyBorder="1" applyAlignment="1" applyProtection="1">
      <alignment horizontal="center" vertical="center"/>
    </xf>
    <xf numFmtId="0" fontId="15" fillId="3" borderId="7" xfId="2" applyFont="1" applyFill="1" applyBorder="1" applyAlignment="1" applyProtection="1">
      <alignment horizontal="center" vertical="center"/>
    </xf>
    <xf numFmtId="0" fontId="15" fillId="3" borderId="1" xfId="2" applyFont="1" applyFill="1" applyBorder="1" applyAlignment="1" applyProtection="1">
      <alignment horizontal="center" vertical="center"/>
    </xf>
    <xf numFmtId="164" fontId="7" fillId="3" borderId="5" xfId="2" applyNumberFormat="1" applyFont="1" applyFill="1" applyBorder="1" applyAlignment="1" applyProtection="1">
      <alignment horizontal="center" vertical="center" wrapText="1"/>
      <protection locked="0"/>
    </xf>
    <xf numFmtId="0" fontId="7" fillId="3" borderId="6" xfId="2" applyFont="1" applyFill="1" applyBorder="1" applyAlignment="1" applyProtection="1">
      <alignment horizontal="center" vertical="center" wrapText="1"/>
      <protection locked="0"/>
    </xf>
    <xf numFmtId="0" fontId="7" fillId="3" borderId="3" xfId="2" applyFont="1" applyFill="1" applyBorder="1" applyAlignment="1" applyProtection="1">
      <alignment horizontal="center" vertical="center" wrapText="1"/>
      <protection locked="0"/>
    </xf>
    <xf numFmtId="0" fontId="7" fillId="3" borderId="4" xfId="2" applyFont="1" applyFill="1" applyBorder="1" applyAlignment="1" applyProtection="1">
      <alignment horizontal="center" vertical="center" wrapText="1"/>
      <protection locked="0"/>
    </xf>
    <xf numFmtId="0" fontId="8" fillId="3" borderId="6" xfId="2" applyFont="1" applyFill="1" applyBorder="1" applyAlignment="1" applyProtection="1">
      <alignment horizontal="center" vertical="center"/>
      <protection locked="0"/>
    </xf>
    <xf numFmtId="0" fontId="8" fillId="3" borderId="3" xfId="2" applyFont="1" applyFill="1" applyBorder="1" applyAlignment="1" applyProtection="1">
      <alignment horizontal="center" vertical="center"/>
      <protection locked="0"/>
    </xf>
    <xf numFmtId="0" fontId="8" fillId="3" borderId="4" xfId="2" applyFont="1" applyFill="1" applyBorder="1" applyAlignment="1" applyProtection="1">
      <alignment horizontal="center" vertical="center"/>
      <protection locked="0"/>
    </xf>
    <xf numFmtId="14" fontId="7" fillId="3" borderId="5" xfId="2" applyNumberFormat="1" applyFont="1" applyFill="1" applyBorder="1" applyAlignment="1" applyProtection="1">
      <alignment horizontal="center" vertical="center" wrapText="1"/>
      <protection locked="0"/>
    </xf>
    <xf numFmtId="0" fontId="7" fillId="3" borderId="5" xfId="2" applyNumberFormat="1" applyFont="1" applyFill="1" applyBorder="1" applyAlignment="1" applyProtection="1">
      <alignment horizontal="center" vertical="center" wrapText="1"/>
      <protection locked="0"/>
    </xf>
    <xf numFmtId="0" fontId="8" fillId="3" borderId="5" xfId="2" applyFont="1" applyFill="1" applyBorder="1" applyAlignment="1" applyProtection="1">
      <alignment horizontal="center" vertical="center" wrapText="1"/>
      <protection locked="0"/>
    </xf>
    <xf numFmtId="0" fontId="8" fillId="3" borderId="6" xfId="2" applyFont="1" applyFill="1" applyBorder="1" applyAlignment="1" applyProtection="1">
      <alignment horizontal="center" vertical="center" wrapText="1"/>
      <protection locked="0"/>
    </xf>
    <xf numFmtId="0" fontId="8" fillId="3" borderId="3" xfId="2" applyFont="1" applyFill="1" applyBorder="1" applyAlignment="1" applyProtection="1">
      <alignment horizontal="center" vertical="center" wrapText="1"/>
      <protection locked="0"/>
    </xf>
    <xf numFmtId="0" fontId="8" fillId="3" borderId="4" xfId="2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/>
      <protection locked="0"/>
    </xf>
    <xf numFmtId="0" fontId="16" fillId="0" borderId="0" xfId="0" applyFont="1" applyAlignment="1" applyProtection="1">
      <alignment horizontal="left"/>
      <protection locked="0"/>
    </xf>
    <xf numFmtId="0" fontId="7" fillId="3" borderId="2" xfId="2" applyFont="1" applyFill="1" applyBorder="1" applyAlignment="1" applyProtection="1">
      <alignment horizontal="left" vertical="center"/>
      <protection locked="0"/>
    </xf>
    <xf numFmtId="0" fontId="7" fillId="3" borderId="7" xfId="2" applyFont="1" applyFill="1" applyBorder="1" applyAlignment="1" applyProtection="1">
      <alignment horizontal="left" vertical="center"/>
      <protection locked="0"/>
    </xf>
    <xf numFmtId="0" fontId="15" fillId="0" borderId="10" xfId="2" applyFont="1" applyFill="1" applyBorder="1" applyAlignment="1" applyProtection="1">
      <alignment horizontal="center" vertical="center"/>
      <protection locked="0"/>
    </xf>
    <xf numFmtId="0" fontId="15" fillId="0" borderId="11" xfId="2" applyFont="1" applyFill="1" applyBorder="1" applyAlignment="1" applyProtection="1">
      <alignment horizontal="center" vertical="center"/>
      <protection locked="0"/>
    </xf>
    <xf numFmtId="0" fontId="27" fillId="9" borderId="2" xfId="3" applyFont="1" applyFill="1" applyBorder="1" applyAlignment="1" applyProtection="1">
      <alignment horizontal="center" vertical="center" wrapText="1"/>
      <protection locked="0"/>
    </xf>
    <xf numFmtId="0" fontId="27" fillId="9" borderId="1" xfId="3" applyFont="1" applyFill="1" applyBorder="1" applyAlignment="1" applyProtection="1">
      <alignment horizontal="center" vertical="center" wrapText="1"/>
      <protection locked="0"/>
    </xf>
    <xf numFmtId="0" fontId="27" fillId="9" borderId="10" xfId="3" applyFont="1" applyFill="1" applyBorder="1" applyAlignment="1" applyProtection="1">
      <alignment horizontal="center" vertical="center" wrapText="1"/>
      <protection locked="0"/>
    </xf>
    <xf numFmtId="0" fontId="27" fillId="9" borderId="12" xfId="3" applyFont="1" applyFill="1" applyBorder="1" applyAlignment="1" applyProtection="1">
      <alignment horizontal="center" vertical="center" wrapText="1"/>
      <protection locked="0"/>
    </xf>
    <xf numFmtId="1" fontId="28" fillId="3" borderId="6" xfId="3" quotePrefix="1" applyNumberFormat="1" applyFont="1" applyFill="1" applyBorder="1" applyAlignment="1" applyProtection="1">
      <alignment horizontal="center" vertical="center"/>
      <protection locked="0"/>
    </xf>
    <xf numFmtId="1" fontId="28" fillId="3" borderId="3" xfId="3" quotePrefix="1" applyNumberFormat="1" applyFont="1" applyFill="1" applyBorder="1" applyAlignment="1" applyProtection="1">
      <alignment horizontal="center" vertical="center"/>
      <protection locked="0"/>
    </xf>
    <xf numFmtId="1" fontId="28" fillId="3" borderId="4" xfId="3" quotePrefix="1" applyNumberFormat="1" applyFont="1" applyFill="1" applyBorder="1" applyAlignment="1" applyProtection="1">
      <alignment horizontal="center" vertical="center"/>
      <protection locked="0"/>
    </xf>
    <xf numFmtId="1" fontId="28" fillId="3" borderId="6" xfId="3" applyNumberFormat="1" applyFont="1" applyFill="1" applyBorder="1" applyAlignment="1" applyProtection="1">
      <alignment horizontal="left" vertical="center" wrapText="1"/>
      <protection locked="0"/>
    </xf>
    <xf numFmtId="0" fontId="28" fillId="3" borderId="3" xfId="3" applyFont="1" applyFill="1" applyBorder="1" applyAlignment="1" applyProtection="1">
      <alignment horizontal="left" vertical="center" wrapText="1"/>
      <protection locked="0"/>
    </xf>
    <xf numFmtId="0" fontId="28" fillId="3" borderId="4" xfId="3" applyFont="1" applyFill="1" applyBorder="1" applyAlignment="1" applyProtection="1">
      <alignment horizontal="left" vertical="center" wrapText="1"/>
      <protection locked="0"/>
    </xf>
    <xf numFmtId="165" fontId="28" fillId="3" borderId="5" xfId="3" applyNumberFormat="1" applyFont="1" applyFill="1" applyBorder="1" applyAlignment="1" applyProtection="1">
      <alignment horizontal="center" vertical="center" wrapText="1"/>
      <protection locked="0"/>
    </xf>
    <xf numFmtId="165" fontId="28" fillId="3" borderId="6" xfId="3" applyNumberFormat="1" applyFont="1" applyFill="1" applyBorder="1" applyAlignment="1" applyProtection="1">
      <alignment horizontal="center" vertical="center" wrapText="1"/>
      <protection locked="0"/>
    </xf>
    <xf numFmtId="165" fontId="28" fillId="3" borderId="4" xfId="3" applyNumberFormat="1" applyFont="1" applyFill="1" applyBorder="1" applyAlignment="1" applyProtection="1">
      <alignment horizontal="center" vertical="center" wrapText="1"/>
      <protection locked="0"/>
    </xf>
    <xf numFmtId="0" fontId="27" fillId="8" borderId="3" xfId="0" applyFont="1" applyFill="1" applyBorder="1" applyAlignment="1" applyProtection="1">
      <alignment horizontal="center" vertical="center"/>
      <protection locked="0"/>
    </xf>
    <xf numFmtId="170" fontId="27" fillId="8" borderId="3" xfId="0" applyNumberFormat="1" applyFont="1" applyFill="1" applyBorder="1" applyAlignment="1" applyProtection="1">
      <alignment horizontal="center" vertical="center"/>
      <protection locked="0"/>
    </xf>
    <xf numFmtId="170" fontId="27" fillId="8" borderId="4" xfId="0" applyNumberFormat="1" applyFont="1" applyFill="1" applyBorder="1" applyAlignment="1" applyProtection="1">
      <alignment horizontal="center" vertical="center"/>
      <protection locked="0"/>
    </xf>
    <xf numFmtId="0" fontId="4" fillId="0" borderId="10" xfId="2" applyFont="1" applyFill="1" applyBorder="1" applyAlignment="1" applyProtection="1">
      <alignment horizontal="center" vertical="center"/>
      <protection locked="0"/>
    </xf>
    <xf numFmtId="0" fontId="4" fillId="0" borderId="11" xfId="2" applyFont="1" applyFill="1" applyBorder="1" applyAlignment="1" applyProtection="1">
      <alignment horizontal="center" vertical="center"/>
      <protection locked="0"/>
    </xf>
    <xf numFmtId="0" fontId="4" fillId="0" borderId="5" xfId="2" applyFont="1" applyFill="1" applyBorder="1" applyAlignment="1" applyProtection="1">
      <alignment horizontal="center" vertical="center"/>
      <protection locked="0"/>
    </xf>
    <xf numFmtId="0" fontId="27" fillId="9" borderId="32" xfId="3" applyFont="1" applyFill="1" applyBorder="1" applyAlignment="1" applyProtection="1">
      <alignment horizontal="center" vertical="center" wrapText="1"/>
      <protection locked="0"/>
    </xf>
    <xf numFmtId="0" fontId="27" fillId="9" borderId="33" xfId="3" applyFont="1" applyFill="1" applyBorder="1" applyAlignment="1" applyProtection="1">
      <alignment horizontal="center" vertical="center" wrapText="1"/>
      <protection locked="0"/>
    </xf>
    <xf numFmtId="0" fontId="27" fillId="9" borderId="7" xfId="3" applyFont="1" applyFill="1" applyBorder="1" applyAlignment="1" applyProtection="1">
      <alignment horizontal="center" vertical="center" wrapText="1"/>
      <protection locked="0"/>
    </xf>
    <xf numFmtId="0" fontId="27" fillId="9" borderId="11" xfId="3" applyFont="1" applyFill="1" applyBorder="1" applyAlignment="1" applyProtection="1">
      <alignment horizontal="center" vertical="center" wrapText="1"/>
      <protection locked="0"/>
    </xf>
    <xf numFmtId="0" fontId="4" fillId="0" borderId="10" xfId="2" applyFont="1" applyFill="1" applyBorder="1" applyAlignment="1" applyProtection="1">
      <alignment horizontal="center" vertical="center" wrapText="1"/>
      <protection locked="0"/>
    </xf>
    <xf numFmtId="0" fontId="4" fillId="0" borderId="11" xfId="2" applyFont="1" applyFill="1" applyBorder="1" applyAlignment="1" applyProtection="1">
      <alignment horizontal="center" vertical="center" wrapText="1"/>
      <protection locked="0"/>
    </xf>
    <xf numFmtId="0" fontId="7" fillId="3" borderId="1" xfId="2" applyFont="1" applyFill="1" applyBorder="1" applyAlignment="1" applyProtection="1">
      <alignment horizontal="left" vertical="center"/>
      <protection locked="0"/>
    </xf>
    <xf numFmtId="0" fontId="4" fillId="0" borderId="12" xfId="2" applyFont="1" applyFill="1" applyBorder="1" applyAlignment="1" applyProtection="1">
      <alignment horizontal="center" vertical="center"/>
      <protection locked="0"/>
    </xf>
    <xf numFmtId="0" fontId="12" fillId="0" borderId="2" xfId="3" applyFont="1" applyFill="1" applyBorder="1" applyAlignment="1" applyProtection="1">
      <alignment horizontal="center" vertical="center"/>
      <protection locked="0"/>
    </xf>
    <xf numFmtId="0" fontId="12" fillId="0" borderId="7" xfId="3" applyFont="1" applyFill="1" applyBorder="1" applyAlignment="1" applyProtection="1">
      <alignment horizontal="center" vertical="center"/>
      <protection locked="0"/>
    </xf>
    <xf numFmtId="0" fontId="12" fillId="0" borderId="10" xfId="3" applyFont="1" applyFill="1" applyBorder="1" applyAlignment="1" applyProtection="1">
      <alignment horizontal="center" vertical="center"/>
      <protection locked="0"/>
    </xf>
    <xf numFmtId="0" fontId="12" fillId="0" borderId="11" xfId="3" applyFont="1" applyFill="1" applyBorder="1" applyAlignment="1" applyProtection="1">
      <alignment horizontal="center" vertical="center"/>
      <protection locked="0"/>
    </xf>
    <xf numFmtId="0" fontId="10" fillId="3" borderId="8" xfId="2" applyFont="1" applyFill="1" applyBorder="1" applyAlignment="1" applyProtection="1">
      <alignment horizontal="center" vertical="center"/>
      <protection locked="0"/>
    </xf>
    <xf numFmtId="0" fontId="10" fillId="3" borderId="0" xfId="2" applyFont="1" applyFill="1" applyAlignment="1" applyProtection="1">
      <alignment horizontal="center" vertical="center"/>
      <protection locked="0"/>
    </xf>
    <xf numFmtId="0" fontId="10" fillId="3" borderId="9" xfId="2" applyFont="1" applyFill="1" applyBorder="1" applyAlignment="1" applyProtection="1">
      <alignment horizontal="center" vertical="center"/>
      <protection locked="0"/>
    </xf>
    <xf numFmtId="0" fontId="7" fillId="3" borderId="2" xfId="2" applyFont="1" applyFill="1" applyBorder="1" applyAlignment="1" applyProtection="1">
      <alignment horizontal="left" vertical="center" wrapText="1"/>
      <protection locked="0"/>
    </xf>
    <xf numFmtId="0" fontId="7" fillId="3" borderId="7" xfId="2" applyFont="1" applyFill="1" applyBorder="1" applyAlignment="1" applyProtection="1">
      <alignment horizontal="left" vertical="center" wrapText="1"/>
      <protection locked="0"/>
    </xf>
    <xf numFmtId="0" fontId="15" fillId="3" borderId="8" xfId="2" applyFont="1" applyFill="1" applyBorder="1" applyAlignment="1">
      <alignment horizontal="left" vertical="center"/>
    </xf>
    <xf numFmtId="0" fontId="15" fillId="3" borderId="0" xfId="2" applyFont="1" applyFill="1" applyAlignment="1">
      <alignment horizontal="left" vertical="center"/>
    </xf>
    <xf numFmtId="0" fontId="15" fillId="3" borderId="9" xfId="2" applyFont="1" applyFill="1" applyBorder="1" applyAlignment="1">
      <alignment horizontal="left" vertical="center"/>
    </xf>
    <xf numFmtId="49" fontId="11" fillId="0" borderId="6" xfId="3" applyNumberFormat="1" applyFont="1" applyBorder="1" applyAlignment="1">
      <alignment horizontal="left" vertical="center" wrapText="1"/>
    </xf>
    <xf numFmtId="49" fontId="11" fillId="0" borderId="4" xfId="3" applyNumberFormat="1" applyFont="1" applyBorder="1" applyAlignment="1">
      <alignment horizontal="left" vertical="center" wrapText="1"/>
    </xf>
    <xf numFmtId="165" fontId="11" fillId="3" borderId="6" xfId="3" applyNumberFormat="1" applyFont="1" applyFill="1" applyBorder="1" applyAlignment="1" applyProtection="1">
      <alignment horizontal="center" vertical="center" wrapText="1"/>
      <protection locked="0"/>
    </xf>
    <xf numFmtId="165" fontId="11" fillId="3" borderId="4" xfId="3" applyNumberFormat="1" applyFont="1" applyFill="1" applyBorder="1" applyAlignment="1" applyProtection="1">
      <alignment horizontal="center" vertical="center" wrapText="1"/>
      <protection locked="0"/>
    </xf>
    <xf numFmtId="49" fontId="11" fillId="0" borderId="6" xfId="3" applyNumberFormat="1" applyFont="1" applyBorder="1" applyAlignment="1" applyProtection="1">
      <alignment horizontal="left" vertical="center" wrapText="1"/>
      <protection locked="0"/>
    </xf>
    <xf numFmtId="49" fontId="11" fillId="0" borderId="4" xfId="3" applyNumberFormat="1" applyFont="1" applyBorder="1" applyAlignment="1" applyProtection="1">
      <alignment horizontal="left" vertical="center" wrapText="1"/>
      <protection locked="0"/>
    </xf>
    <xf numFmtId="0" fontId="41" fillId="8" borderId="7" xfId="0" applyFont="1" applyFill="1" applyBorder="1" applyAlignment="1" applyProtection="1">
      <alignment horizontal="right" vertical="center"/>
      <protection locked="0"/>
    </xf>
    <xf numFmtId="170" fontId="42" fillId="8" borderId="3" xfId="0" applyNumberFormat="1" applyFont="1" applyFill="1" applyBorder="1" applyAlignment="1" applyProtection="1">
      <alignment horizontal="center" vertical="center"/>
      <protection locked="0"/>
    </xf>
    <xf numFmtId="49" fontId="15" fillId="0" borderId="6" xfId="3" applyNumberFormat="1" applyFont="1" applyBorder="1" applyAlignment="1">
      <alignment horizontal="left" vertical="center" wrapText="1"/>
    </xf>
    <xf numFmtId="49" fontId="15" fillId="0" borderId="4" xfId="3" applyNumberFormat="1" applyFont="1" applyBorder="1" applyAlignment="1">
      <alignment horizontal="left" vertical="center" wrapText="1"/>
    </xf>
    <xf numFmtId="49" fontId="34" fillId="8" borderId="6" xfId="3" quotePrefix="1" applyNumberFormat="1" applyFont="1" applyFill="1" applyBorder="1" applyAlignment="1" applyProtection="1">
      <alignment horizontal="left" vertical="center" wrapText="1"/>
      <protection locked="0"/>
    </xf>
    <xf numFmtId="49" fontId="34" fillId="8" borderId="4" xfId="3" applyNumberFormat="1" applyFont="1" applyFill="1" applyBorder="1" applyAlignment="1" applyProtection="1">
      <alignment horizontal="left" vertical="center" wrapText="1"/>
      <protection locked="0"/>
    </xf>
    <xf numFmtId="4" fontId="11" fillId="8" borderId="6" xfId="3" applyNumberFormat="1" applyFont="1" applyFill="1" applyBorder="1" applyAlignment="1" applyProtection="1">
      <alignment horizontal="center" vertical="center" wrapText="1"/>
      <protection locked="0"/>
    </xf>
    <xf numFmtId="4" fontId="11" fillId="8" borderId="4" xfId="3" applyNumberFormat="1" applyFont="1" applyFill="1" applyBorder="1" applyAlignment="1" applyProtection="1">
      <alignment horizontal="center" vertical="center" wrapText="1"/>
      <protection locked="0"/>
    </xf>
    <xf numFmtId="0" fontId="36" fillId="0" borderId="3" xfId="20" applyFont="1" applyBorder="1" applyAlignment="1">
      <alignment horizontal="left" vertical="center" wrapText="1"/>
    </xf>
    <xf numFmtId="0" fontId="36" fillId="0" borderId="4" xfId="20" applyFont="1" applyBorder="1" applyAlignment="1">
      <alignment horizontal="left" vertical="center" wrapText="1"/>
    </xf>
    <xf numFmtId="49" fontId="11" fillId="3" borderId="6" xfId="3" applyNumberFormat="1" applyFont="1" applyFill="1" applyBorder="1" applyAlignment="1">
      <alignment horizontal="left" vertical="center" wrapText="1"/>
    </xf>
    <xf numFmtId="49" fontId="11" fillId="3" borderId="4" xfId="3" applyNumberFormat="1" applyFont="1" applyFill="1" applyBorder="1" applyAlignment="1">
      <alignment horizontal="left" vertical="center" wrapText="1"/>
    </xf>
    <xf numFmtId="49" fontId="34" fillId="8" borderId="6" xfId="3" applyNumberFormat="1" applyFont="1" applyFill="1" applyBorder="1" applyAlignment="1" applyProtection="1">
      <alignment horizontal="left" vertical="center" wrapText="1"/>
      <protection locked="0"/>
    </xf>
    <xf numFmtId="43" fontId="34" fillId="9" borderId="2" xfId="3" applyNumberFormat="1" applyFont="1" applyFill="1" applyBorder="1" applyAlignment="1" applyProtection="1">
      <alignment horizontal="center" vertical="center" wrapText="1"/>
      <protection locked="0"/>
    </xf>
    <xf numFmtId="43" fontId="34" fillId="9" borderId="10" xfId="3" applyNumberFormat="1" applyFont="1" applyFill="1" applyBorder="1" applyAlignment="1" applyProtection="1">
      <alignment horizontal="center" vertical="center" wrapText="1"/>
      <protection locked="0"/>
    </xf>
    <xf numFmtId="0" fontId="34" fillId="9" borderId="32" xfId="3" applyFont="1" applyFill="1" applyBorder="1" applyAlignment="1" applyProtection="1">
      <alignment horizontal="center" vertical="center" wrapText="1"/>
      <protection locked="0"/>
    </xf>
    <xf numFmtId="0" fontId="34" fillId="9" borderId="33" xfId="3" applyFont="1" applyFill="1" applyBorder="1" applyAlignment="1" applyProtection="1">
      <alignment horizontal="center" vertical="center" wrapText="1"/>
      <protection locked="0"/>
    </xf>
    <xf numFmtId="0" fontId="34" fillId="9" borderId="2" xfId="3" applyFont="1" applyFill="1" applyBorder="1" applyAlignment="1" applyProtection="1">
      <alignment horizontal="center" vertical="center" wrapText="1"/>
      <protection locked="0"/>
    </xf>
    <xf numFmtId="0" fontId="34" fillId="9" borderId="10" xfId="3" applyFont="1" applyFill="1" applyBorder="1" applyAlignment="1" applyProtection="1">
      <alignment horizontal="center" vertical="center" wrapText="1"/>
      <protection locked="0"/>
    </xf>
    <xf numFmtId="0" fontId="34" fillId="9" borderId="1" xfId="3" applyFont="1" applyFill="1" applyBorder="1" applyAlignment="1" applyProtection="1">
      <alignment horizontal="center" vertical="center" wrapText="1"/>
      <protection locked="0"/>
    </xf>
    <xf numFmtId="0" fontId="34" fillId="9" borderId="12" xfId="3" applyFont="1" applyFill="1" applyBorder="1" applyAlignment="1" applyProtection="1">
      <alignment horizontal="center" vertical="center" wrapText="1"/>
      <protection locked="0"/>
    </xf>
    <xf numFmtId="0" fontId="34" fillId="9" borderId="7" xfId="3" applyFont="1" applyFill="1" applyBorder="1" applyAlignment="1" applyProtection="1">
      <alignment horizontal="center" vertical="center" wrapText="1"/>
      <protection locked="0"/>
    </xf>
    <xf numFmtId="0" fontId="34" fillId="9" borderId="11" xfId="3" applyFont="1" applyFill="1" applyBorder="1" applyAlignment="1" applyProtection="1">
      <alignment horizontal="center" vertical="center" wrapText="1"/>
      <protection locked="0"/>
    </xf>
    <xf numFmtId="0" fontId="4" fillId="0" borderId="10" xfId="2" applyFont="1" applyBorder="1" applyAlignment="1" applyProtection="1">
      <alignment horizontal="center" vertical="center"/>
      <protection locked="0"/>
    </xf>
    <xf numFmtId="0" fontId="4" fillId="0" borderId="11" xfId="2" applyFont="1" applyBorder="1" applyAlignment="1" applyProtection="1">
      <alignment horizontal="center" vertical="center"/>
      <protection locked="0"/>
    </xf>
    <xf numFmtId="0" fontId="4" fillId="0" borderId="12" xfId="2" applyFont="1" applyBorder="1" applyAlignment="1" applyProtection="1">
      <alignment horizontal="center" vertical="center"/>
      <protection locked="0"/>
    </xf>
    <xf numFmtId="0" fontId="12" fillId="0" borderId="2" xfId="3" applyFont="1" applyBorder="1" applyAlignment="1" applyProtection="1">
      <alignment horizontal="center" vertical="center"/>
      <protection locked="0"/>
    </xf>
    <xf numFmtId="0" fontId="12" fillId="0" borderId="7" xfId="3" applyFont="1" applyBorder="1" applyAlignment="1" applyProtection="1">
      <alignment horizontal="center" vertical="center"/>
      <protection locked="0"/>
    </xf>
    <xf numFmtId="0" fontId="12" fillId="0" borderId="10" xfId="3" applyFont="1" applyBorder="1" applyAlignment="1" applyProtection="1">
      <alignment horizontal="center" vertical="center"/>
      <protection locked="0"/>
    </xf>
    <xf numFmtId="0" fontId="12" fillId="0" borderId="11" xfId="3" applyFont="1" applyBorder="1" applyAlignment="1" applyProtection="1">
      <alignment horizontal="center" vertical="center"/>
      <protection locked="0"/>
    </xf>
    <xf numFmtId="49" fontId="15" fillId="0" borderId="6" xfId="3" applyNumberFormat="1" applyFont="1" applyBorder="1" applyAlignment="1" applyProtection="1">
      <alignment horizontal="left" vertical="center" wrapText="1"/>
      <protection locked="0"/>
    </xf>
    <xf numFmtId="49" fontId="15" fillId="0" borderId="4" xfId="3" applyNumberFormat="1" applyFont="1" applyBorder="1" applyAlignment="1" applyProtection="1">
      <alignment horizontal="left" vertical="center" wrapText="1"/>
      <protection locked="0"/>
    </xf>
    <xf numFmtId="49" fontId="11" fillId="0" borderId="6" xfId="3" applyNumberFormat="1" applyFont="1" applyBorder="1" applyAlignment="1" applyProtection="1">
      <alignment horizontal="center" vertical="center" wrapText="1"/>
      <protection locked="0"/>
    </xf>
    <xf numFmtId="49" fontId="11" fillId="0" borderId="4" xfId="3" applyNumberFormat="1" applyFont="1" applyBorder="1" applyAlignment="1" applyProtection="1">
      <alignment horizontal="center" vertical="center" wrapText="1"/>
      <protection locked="0"/>
    </xf>
    <xf numFmtId="0" fontId="11" fillId="0" borderId="6" xfId="0" applyFont="1" applyBorder="1" applyAlignment="1" applyProtection="1">
      <alignment horizontal="left"/>
      <protection locked="0"/>
    </xf>
    <xf numFmtId="0" fontId="11" fillId="0" borderId="4" xfId="0" applyFont="1" applyBorder="1" applyAlignment="1" applyProtection="1">
      <alignment horizontal="left"/>
      <protection locked="0"/>
    </xf>
    <xf numFmtId="0" fontId="11" fillId="0" borderId="6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49" fontId="11" fillId="0" borderId="3" xfId="3" applyNumberFormat="1" applyFont="1" applyBorder="1" applyAlignment="1">
      <alignment horizontal="left" vertical="center" wrapText="1"/>
    </xf>
    <xf numFmtId="49" fontId="11" fillId="0" borderId="6" xfId="3" applyNumberFormat="1" applyFont="1" applyBorder="1" applyAlignment="1" applyProtection="1">
      <alignment horizontal="left" vertical="top" wrapText="1"/>
      <protection locked="0"/>
    </xf>
    <xf numFmtId="49" fontId="11" fillId="0" borderId="4" xfId="3" applyNumberFormat="1" applyFont="1" applyBorder="1" applyAlignment="1" applyProtection="1">
      <alignment horizontal="left" vertical="top" wrapText="1"/>
      <protection locked="0"/>
    </xf>
    <xf numFmtId="49" fontId="11" fillId="0" borderId="6" xfId="3" applyNumberFormat="1" applyFont="1" applyBorder="1" applyAlignment="1" applyProtection="1">
      <alignment horizontal="left" wrapText="1"/>
      <protection locked="0"/>
    </xf>
    <xf numFmtId="49" fontId="11" fillId="0" borderId="4" xfId="3" applyNumberFormat="1" applyFont="1" applyBorder="1" applyAlignment="1" applyProtection="1">
      <alignment horizontal="left" wrapText="1"/>
      <protection locked="0"/>
    </xf>
    <xf numFmtId="0" fontId="15" fillId="0" borderId="6" xfId="0" applyFont="1" applyBorder="1" applyAlignment="1" applyProtection="1">
      <alignment horizontal="left"/>
      <protection locked="0"/>
    </xf>
    <xf numFmtId="0" fontId="15" fillId="0" borderId="4" xfId="0" applyFont="1" applyBorder="1" applyAlignment="1" applyProtection="1">
      <alignment horizontal="left"/>
      <protection locked="0"/>
    </xf>
    <xf numFmtId="49" fontId="15" fillId="0" borderId="6" xfId="3" quotePrefix="1" applyNumberFormat="1" applyFont="1" applyBorder="1" applyAlignment="1" applyProtection="1">
      <alignment horizontal="left" vertical="center" wrapText="1"/>
      <protection locked="0"/>
    </xf>
    <xf numFmtId="0" fontId="15" fillId="3" borderId="6" xfId="0" applyFont="1" applyFill="1" applyBorder="1" applyAlignment="1" applyProtection="1">
      <alignment horizontal="left" vertical="center" wrapText="1" shrinkToFit="1"/>
      <protection locked="0"/>
    </xf>
    <xf numFmtId="0" fontId="15" fillId="3" borderId="4" xfId="0" applyFont="1" applyFill="1" applyBorder="1" applyAlignment="1" applyProtection="1">
      <alignment horizontal="left" vertical="center" wrapText="1" shrinkToFit="1"/>
      <protection locked="0"/>
    </xf>
    <xf numFmtId="1" fontId="15" fillId="16" borderId="6" xfId="3" quotePrefix="1" applyNumberFormat="1" applyFont="1" applyFill="1" applyBorder="1" applyAlignment="1">
      <alignment horizontal="left" vertical="center"/>
    </xf>
    <xf numFmtId="1" fontId="15" fillId="16" borderId="4" xfId="3" quotePrefix="1" applyNumberFormat="1" applyFont="1" applyFill="1" applyBorder="1" applyAlignment="1">
      <alignment horizontal="left" vertical="center"/>
    </xf>
    <xf numFmtId="1" fontId="34" fillId="8" borderId="6" xfId="3" quotePrefix="1" applyNumberFormat="1" applyFont="1" applyFill="1" applyBorder="1" applyAlignment="1">
      <alignment horizontal="left" vertical="center"/>
    </xf>
    <xf numFmtId="1" fontId="34" fillId="8" borderId="4" xfId="3" quotePrefix="1" applyNumberFormat="1" applyFont="1" applyFill="1" applyBorder="1" applyAlignment="1">
      <alignment horizontal="left" vertical="center"/>
    </xf>
    <xf numFmtId="0" fontId="15" fillId="14" borderId="6" xfId="0" applyFont="1" applyFill="1" applyBorder="1" applyAlignment="1" applyProtection="1">
      <alignment horizontal="left" vertical="center" wrapText="1" shrinkToFit="1"/>
      <protection locked="0"/>
    </xf>
    <xf numFmtId="0" fontId="15" fillId="14" borderId="4" xfId="0" applyFont="1" applyFill="1" applyBorder="1" applyAlignment="1" applyProtection="1">
      <alignment horizontal="left" vertical="center" wrapText="1" shrinkToFit="1"/>
      <protection locked="0"/>
    </xf>
    <xf numFmtId="0" fontId="15" fillId="14" borderId="2" xfId="0" applyFont="1" applyFill="1" applyBorder="1" applyAlignment="1" applyProtection="1">
      <alignment horizontal="left" vertical="center" wrapText="1" shrinkToFit="1"/>
      <protection locked="0"/>
    </xf>
    <xf numFmtId="0" fontId="15" fillId="14" borderId="1" xfId="0" applyFont="1" applyFill="1" applyBorder="1" applyAlignment="1" applyProtection="1">
      <alignment horizontal="left" vertical="center" wrapText="1" shrinkToFit="1"/>
      <protection locked="0"/>
    </xf>
    <xf numFmtId="0" fontId="15" fillId="0" borderId="2" xfId="0" applyFont="1" applyBorder="1" applyAlignment="1" applyProtection="1">
      <alignment horizontal="left" vertical="center" wrapText="1" shrinkToFit="1"/>
      <protection locked="0"/>
    </xf>
    <xf numFmtId="0" fontId="15" fillId="0" borderId="1" xfId="0" applyFont="1" applyBorder="1" applyAlignment="1" applyProtection="1">
      <alignment horizontal="left" vertical="center" shrinkToFit="1"/>
      <protection locked="0"/>
    </xf>
    <xf numFmtId="0" fontId="15" fillId="3" borderId="2" xfId="0" applyFont="1" applyFill="1" applyBorder="1" applyAlignment="1" applyProtection="1">
      <alignment horizontal="left" vertical="center" wrapText="1" shrinkToFit="1"/>
      <protection locked="0"/>
    </xf>
    <xf numFmtId="0" fontId="15" fillId="3" borderId="1" xfId="0" applyFont="1" applyFill="1" applyBorder="1" applyAlignment="1" applyProtection="1">
      <alignment horizontal="left" vertical="center" wrapText="1" shrinkToFit="1"/>
      <protection locked="0"/>
    </xf>
    <xf numFmtId="0" fontId="30" fillId="11" borderId="5" xfId="16" applyFont="1" applyBorder="1" applyAlignment="1">
      <alignment horizontal="center" vertical="center"/>
    </xf>
    <xf numFmtId="0" fontId="33" fillId="13" borderId="0" xfId="19" applyFont="1" applyAlignment="1">
      <alignment horizontal="center"/>
    </xf>
    <xf numFmtId="0" fontId="18" fillId="4" borderId="5" xfId="0" applyFont="1" applyFill="1" applyBorder="1" applyAlignment="1">
      <alignment horizontal="center" vertical="center"/>
    </xf>
    <xf numFmtId="0" fontId="18" fillId="5" borderId="5" xfId="0" applyFont="1" applyFill="1" applyBorder="1" applyAlignment="1">
      <alignment horizontal="center" vertical="center"/>
    </xf>
    <xf numFmtId="165" fontId="18" fillId="3" borderId="5" xfId="0" applyNumberFormat="1" applyFont="1" applyFill="1" applyBorder="1" applyAlignment="1">
      <alignment horizontal="center" vertical="center"/>
    </xf>
    <xf numFmtId="0" fontId="21" fillId="3" borderId="0" xfId="5" applyFont="1" applyFill="1" applyAlignment="1">
      <alignment horizontal="left" wrapText="1"/>
    </xf>
    <xf numFmtId="0" fontId="18" fillId="3" borderId="13" xfId="5" applyFont="1" applyFill="1" applyBorder="1" applyAlignment="1">
      <alignment horizontal="left" vertical="center" wrapText="1"/>
    </xf>
    <xf numFmtId="168" fontId="22" fillId="3" borderId="0" xfId="6" applyFill="1" applyBorder="1" applyAlignment="1">
      <alignment horizontal="center"/>
    </xf>
    <xf numFmtId="169" fontId="18" fillId="6" borderId="31" xfId="5" applyNumberFormat="1" applyFont="1" applyFill="1" applyBorder="1" applyAlignment="1">
      <alignment horizontal="center"/>
    </xf>
    <xf numFmtId="169" fontId="18" fillId="6" borderId="17" xfId="5" applyNumberFormat="1" applyFont="1" applyFill="1" applyBorder="1" applyAlignment="1">
      <alignment horizontal="center"/>
    </xf>
    <xf numFmtId="0" fontId="21" fillId="3" borderId="0" xfId="5" applyFont="1" applyFill="1" applyAlignment="1">
      <alignment horizontal="left" vertical="center" wrapText="1"/>
    </xf>
  </cellXfs>
  <cellStyles count="21">
    <cellStyle name="20% - Ênfase3" xfId="17" builtinId="38"/>
    <cellStyle name="Cálculo" xfId="16" builtinId="22"/>
    <cellStyle name="Ênfase3" xfId="19" builtinId="37"/>
    <cellStyle name="Moeda 4" xfId="6" xr:uid="{00000000-0005-0000-0000-000000000000}"/>
    <cellStyle name="Normal" xfId="0" builtinId="0"/>
    <cellStyle name="Normal 2" xfId="3" xr:uid="{00000000-0005-0000-0000-000002000000}"/>
    <cellStyle name="Normal 2 3" xfId="8" xr:uid="{00000000-0005-0000-0000-000003000000}"/>
    <cellStyle name="Normal 3" xfId="2" xr:uid="{00000000-0005-0000-0000-000004000000}"/>
    <cellStyle name="Normal 3 2" xfId="4" xr:uid="{00000000-0005-0000-0000-000005000000}"/>
    <cellStyle name="Normal 4" xfId="1" xr:uid="{00000000-0005-0000-0000-000006000000}"/>
    <cellStyle name="Normal 4 3 6" xfId="5" xr:uid="{00000000-0005-0000-0000-000007000000}"/>
    <cellStyle name="Normal 6 2" xfId="15" xr:uid="{9DE60041-948A-4A2C-98DD-FAF5DEC346B8}"/>
    <cellStyle name="Normal_Plan1" xfId="20" xr:uid="{A35ED8B7-F05C-4B70-BC72-0ED8B2C71AD9}"/>
    <cellStyle name="Porcentagem" xfId="10" builtinId="5"/>
    <cellStyle name="Vírgula" xfId="18" builtinId="3"/>
    <cellStyle name="Vírgula 2" xfId="7" xr:uid="{00000000-0005-0000-0000-000008000000}"/>
    <cellStyle name="Vírgula 2 2" xfId="9" xr:uid="{00000000-0005-0000-0000-000009000000}"/>
    <cellStyle name="Vírgula 2 2 2" xfId="14" xr:uid="{324D8110-E158-408A-8A65-B5B84CCDC7C8}"/>
    <cellStyle name="Vírgula 2 2 3" xfId="12" xr:uid="{90EDBDE2-04B7-4095-A9BB-CDDE5B30021B}"/>
    <cellStyle name="Vírgula 2 3" xfId="13" xr:uid="{B2AB4F94-101B-432B-95F3-F58695D2DAC4}"/>
    <cellStyle name="Vírgula 2 4" xfId="11" xr:uid="{0600EA5C-039C-4DA9-BA1F-A70E06CC9A9E}"/>
  </cellStyles>
  <dxfs count="1834"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</dxfs>
  <tableStyles count="0" defaultTableStyle="TableStyleMedium2" defaultPivotStyle="PivotStyleLight16"/>
  <colors>
    <mruColors>
      <color rgb="FFFF7C80"/>
      <color rgb="FFFF0066"/>
      <color rgb="FFD60093"/>
      <color rgb="FF16BAAA"/>
      <color rgb="FF4AF8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104372</xdr:colOff>
      <xdr:row>3</xdr:row>
      <xdr:rowOff>69274</xdr:rowOff>
    </xdr:from>
    <xdr:to>
      <xdr:col>6</xdr:col>
      <xdr:colOff>129887</xdr:colOff>
      <xdr:row>8</xdr:row>
      <xdr:rowOff>95250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372" y="458933"/>
          <a:ext cx="1116560" cy="6840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244268</xdr:colOff>
      <xdr:row>2</xdr:row>
      <xdr:rowOff>41729</xdr:rowOff>
    </xdr:from>
    <xdr:ext cx="2037661" cy="1319220"/>
    <xdr:pic>
      <xdr:nvPicPr>
        <xdr:cNvPr id="2" name="Imagem 1">
          <a:extLst>
            <a:ext uri="{FF2B5EF4-FFF2-40B4-BE49-F238E27FC236}">
              <a16:creationId xmlns:a16="http://schemas.microsoft.com/office/drawing/2014/main" id="{02A9DAE9-0230-496C-A155-98F40A1F09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268" y="422729"/>
          <a:ext cx="2037661" cy="131922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1814</xdr:colOff>
      <xdr:row>2</xdr:row>
      <xdr:rowOff>41729</xdr:rowOff>
    </xdr:from>
    <xdr:to>
      <xdr:col>2</xdr:col>
      <xdr:colOff>383486</xdr:colOff>
      <xdr:row>9</xdr:row>
      <xdr:rowOff>27449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56F3542-68ED-45E3-8050-568B821B9E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5764" y="422729"/>
          <a:ext cx="2037661" cy="13192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1814</xdr:colOff>
      <xdr:row>2</xdr:row>
      <xdr:rowOff>41729</xdr:rowOff>
    </xdr:from>
    <xdr:to>
      <xdr:col>2</xdr:col>
      <xdr:colOff>358746</xdr:colOff>
      <xdr:row>9</xdr:row>
      <xdr:rowOff>27449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99F8B38-FFD8-43E6-8134-7A97586266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5764" y="422729"/>
          <a:ext cx="2042857" cy="131922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1814</xdr:colOff>
      <xdr:row>2</xdr:row>
      <xdr:rowOff>41729</xdr:rowOff>
    </xdr:from>
    <xdr:to>
      <xdr:col>2</xdr:col>
      <xdr:colOff>358746</xdr:colOff>
      <xdr:row>9</xdr:row>
      <xdr:rowOff>27449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832FD28-9D81-424F-8D2C-90E8A60BD4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5764" y="422729"/>
          <a:ext cx="2042857" cy="131922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1814</xdr:colOff>
      <xdr:row>2</xdr:row>
      <xdr:rowOff>41729</xdr:rowOff>
    </xdr:from>
    <xdr:to>
      <xdr:col>1</xdr:col>
      <xdr:colOff>1553700</xdr:colOff>
      <xdr:row>9</xdr:row>
      <xdr:rowOff>27449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5D65CE7-B2C9-46B7-B0B5-F8CCE95FE4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5764" y="422729"/>
          <a:ext cx="2037661" cy="131922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1814</xdr:colOff>
      <xdr:row>2</xdr:row>
      <xdr:rowOff>41729</xdr:rowOff>
    </xdr:from>
    <xdr:to>
      <xdr:col>2</xdr:col>
      <xdr:colOff>358746</xdr:colOff>
      <xdr:row>9</xdr:row>
      <xdr:rowOff>27449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ECB4900-2A99-4640-9314-5C189D4CD6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5764" y="422729"/>
          <a:ext cx="2042857" cy="131922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10</xdr:row>
      <xdr:rowOff>219075</xdr:rowOff>
    </xdr:from>
    <xdr:to>
      <xdr:col>7</xdr:col>
      <xdr:colOff>390525</xdr:colOff>
      <xdr:row>29</xdr:row>
      <xdr:rowOff>85725</xdr:rowOff>
    </xdr:to>
    <xdr:pic>
      <xdr:nvPicPr>
        <xdr:cNvPr id="2" name="Imagem 3" descr="image00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" t="25260" r="45242" b="12240"/>
        <a:stretch/>
      </xdr:blipFill>
      <xdr:spPr bwMode="auto">
        <a:xfrm>
          <a:off x="142875" y="3467100"/>
          <a:ext cx="7115175" cy="457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24</xdr:row>
      <xdr:rowOff>76200</xdr:rowOff>
    </xdr:from>
    <xdr:to>
      <xdr:col>4</xdr:col>
      <xdr:colOff>552450</xdr:colOff>
      <xdr:row>29</xdr:row>
      <xdr:rowOff>180975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191375"/>
          <a:ext cx="3714750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eus%20documentos\Rascunho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ndata\proyectos\PELAMBRES\314776\EST\Capital%20Costs\175kpd%20option\Pelambres175tmpdvalorizadoJRI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odrigo.ORTENG/Meus%20documentos/Orteng/Anglo%20Gold%20Ashanti/250469/Proposta%20Consolidada/Memorial_250469_RevD2_Consolidad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emserv01\Projetos_ISO\PETROBRAS\CENPES\5P\temp\Fuel%20gas\Perfil%20Eletrico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lessandro.quadros/Configura&#231;&#245;es%20locais/Temporary%20Internet%20Files/Content.IE5/C5IF89E3/04)%20Histograma%20Fazend&#227;o%20M.O.D%20-%20rev.%20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lessandro.quadros/Desktop/Semana%2015/Relat&#243;rio%20Semanal%20de%20Andamento%20do%20Projeto%20&#8211;%20SEMANA%2015/Anexo%2006%20-%20Histograma%20MOD_MOI_Equip(1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emserv01\Projetos_ISO\PETROBRAS\CENPES\5P\temp\Linhas-G-122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hanna/Desktop/02%20PETROBRAS/CUSTO%20MACA&#201;/3%20CUSTO/Fornecedores%20-%20SE%20138kV%20Maca&#233;%20-%20RJ%20LILIAN_SIM&#212;E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tca3_luiz\rmorca\PROJ37\ANALIS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APLICA&#199;&#195;O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OCUME~1\ALLAN~1.BRI\CONFIG~1\Temp\DOCUME~1\ALLAN~1.BRI\CONFIG~1\Temp\LEILAO%20003%202001%20ANEEL\Lote%20B\CTEEP\TPA\TPA_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neias/ENEIAS%202008/02%20PETROBRAS/02%20SE%20MACA&#201;%200421991.07.8/3%20CUSTO/Documents%20and%20Settings/lsilva/Configura&#231;&#245;es%20locais/Temporary%20Internet%20Files/OLK5B/6359-00-47-C09-007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hanna/Desktop/02%20PETROBRAS/CUSTO%20MACA&#201;/3%20CUSTO/Documents%20and%20Settings/lsilva/Configura&#231;&#245;es%20locais/Temporary%20Internet%20Files/OLK5B/6359-00-47-C09-007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Comercial\EXCEL\ARQUIVOS\0901_1000\TESTE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publico\CONTRATO\372-01\SIS\372-01-00-411-001-0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Or&#231;amentos\03.%20P59%20-%20Adequa&#231;&#227;o%20Influenza%202021\Planilhas\Planilha%20or&#231;ament&#225;ria\DCO-00059-PB-2021-R00-PRE&#199;O%20REFERENCIAL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Or&#231;amentos\13.%20Portarias%20P1%20e%20P4%20-%20Fase%201\Planilhas\Planilha%20or&#231;ament&#225;ria\DCO-1306-PE-AR-LI-0001_00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Or&#231;amentos\13.%20Portarias%20P1%20e%20P4%20-%20Fase%201\Planilhas\Planilha%20or&#231;ament&#225;ria\DCO-00303-PB-CV-LI-0001-R00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Or&#231;amentos\13.%20Portarias%20P1%20e%20P4%20-%20Fase%201\Planilhas\Planilha%20or&#231;ament&#225;ria\DCO-01306-PB-CV-LI-0001-R00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Or&#231;amentos\13.%20Portarias%20P1%20e%20P4%20-%20Fase%201\Planilhas\Planilha%20or&#231;ament&#225;ria\DCO-1306-PB-EL-LI-0001_R00%20ELETRICA%20E%20ILUMINACA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ODELO%20OR&#199;AMENT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IMAUCELO/Meus%20documentos/RDM%20-%20VALE%20-%20OURO%20PRETO%20-%20MG/RDM%20-%20VALE%20-%20OURO%20PRETO%20-%20MG/or&#231;amentos%20anteriores%20a%202004/VIRADOR%20DE%20VAG&#213;ES%20-%20CVRD%20-%20MODELO%20ENES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silva/Configura&#231;&#245;es%20locais/Temporary%20Internet%20Files/OLK5B/6359-00-47-C09-00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ONTRATO\342-04\Ele\40\Lista%20de%20Cabos\Lista-Rota%20de%20Cabo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camp42412\Local%20Settings\Temporary%20Internet%20Files\Content.IE5\0J39SMS0\CostEstimateChapadaProject%20currentx_Rev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0002\Comercial%20S4\PROPOSTAS%202004\S4.402.2907-61%20PROMON%202%20CITY%20GATES_S&#227;o%20Br&#225;s%20e%20Arcel\Planilhas\PIP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en5/Meus%20documentos/Silvana/Anglo%20American/Planilha%20custos/Memorial_Barro%20Alto%20rev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Plan2"/>
      <sheetName val="Plan3"/>
      <sheetName val="Erection"/>
      <sheetName val="Macro1"/>
      <sheetName val="Estudo"/>
      <sheetName val="PGA-0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imate"/>
      <sheetName val="ANTECEDENTES DISPONIBLES"/>
      <sheetName val="Rates Sheet"/>
      <sheetName val="Cash Flow"/>
      <sheetName val="Manpower Curves"/>
      <sheetName val="Pelambres175tmpdvalorizadoJRI"/>
    </sheetNames>
    <sheetDataSet>
      <sheetData sheetId="0" refreshError="1">
        <row r="350">
          <cell r="F350" t="str">
            <v>DETALLE DE COSTOS</v>
          </cell>
        </row>
        <row r="351">
          <cell r="D351" t="str">
            <v xml:space="preserve"> </v>
          </cell>
          <cell r="E351" t="str">
            <v xml:space="preserve"> </v>
          </cell>
          <cell r="F351" t="str">
            <v xml:space="preserve"> </v>
          </cell>
          <cell r="G351" t="str">
            <v xml:space="preserve"> </v>
          </cell>
          <cell r="H351" t="str">
            <v xml:space="preserve"> </v>
          </cell>
          <cell r="I351" t="str">
            <v xml:space="preserve"> </v>
          </cell>
          <cell r="J351" t="str">
            <v>Labour</v>
          </cell>
          <cell r="K351" t="str">
            <v xml:space="preserve"> </v>
          </cell>
          <cell r="M351" t="str">
            <v xml:space="preserve">                 Precio Unitario US$/Unidad</v>
          </cell>
          <cell r="P351" t="str">
            <v xml:space="preserve">                 Costo Estimado Miles US$</v>
          </cell>
          <cell r="V351" t="str">
            <v>COSTO</v>
          </cell>
        </row>
        <row r="352">
          <cell r="D352" t="str">
            <v xml:space="preserve"> </v>
          </cell>
          <cell r="E352" t="str">
            <v xml:space="preserve"> </v>
          </cell>
          <cell r="F352" t="str">
            <v xml:space="preserve"> </v>
          </cell>
          <cell r="H352" t="str">
            <v xml:space="preserve"> </v>
          </cell>
          <cell r="I352" t="str">
            <v>Horas</v>
          </cell>
          <cell r="J352" t="str">
            <v xml:space="preserve"> </v>
          </cell>
          <cell r="K352" t="str">
            <v>Costo US$/</v>
          </cell>
          <cell r="M352" t="str">
            <v xml:space="preserve"> </v>
          </cell>
          <cell r="V352" t="str">
            <v>TOTAL</v>
          </cell>
        </row>
        <row r="353">
          <cell r="D353" t="str">
            <v>Code</v>
          </cell>
          <cell r="E353" t="str">
            <v>Nos.</v>
          </cell>
          <cell r="I353" t="str">
            <v>Hombre</v>
          </cell>
          <cell r="J353" t="str">
            <v>Total</v>
          </cell>
          <cell r="K353" t="str">
            <v>Hombre</v>
          </cell>
          <cell r="N353" t="str">
            <v>Constrccion Y</v>
          </cell>
          <cell r="O353" t="str">
            <v>Total US$</v>
          </cell>
          <cell r="P353" t="str">
            <v xml:space="preserve">                Equipos</v>
          </cell>
          <cell r="R353" t="str">
            <v>Materiales</v>
          </cell>
          <cell r="T353" t="str">
            <v>Constrccion</v>
          </cell>
          <cell r="V353" t="str">
            <v>Miles US$</v>
          </cell>
        </row>
        <row r="354">
          <cell r="D354" t="str">
            <v>Cont.</v>
          </cell>
          <cell r="E354" t="str">
            <v>Equip.</v>
          </cell>
          <cell r="F354" t="str">
            <v>Descripcion Item</v>
          </cell>
          <cell r="G354" t="str">
            <v>Unidad</v>
          </cell>
          <cell r="H354" t="str">
            <v>Cantidad</v>
          </cell>
          <cell r="I354" t="str">
            <v>/Unidad</v>
          </cell>
          <cell r="J354" t="str">
            <v>Horas</v>
          </cell>
          <cell r="K354" t="str">
            <v>-Horas</v>
          </cell>
          <cell r="L354" t="str">
            <v>Equipos</v>
          </cell>
          <cell r="M354" t="str">
            <v>Material</v>
          </cell>
          <cell r="N354" t="str">
            <v xml:space="preserve"> Montaje</v>
          </cell>
          <cell r="O354" t="str">
            <v>Labor</v>
          </cell>
          <cell r="P354" t="str">
            <v>Eq. Nacional</v>
          </cell>
          <cell r="Q354" t="str">
            <v>Eq. Importado</v>
          </cell>
          <cell r="R354" t="str">
            <v>Mat. Nacional</v>
          </cell>
          <cell r="S354" t="str">
            <v>Mat. Importado</v>
          </cell>
          <cell r="T354" t="str">
            <v>y Montaje</v>
          </cell>
          <cell r="V354" t="str">
            <v>TOTAL</v>
          </cell>
        </row>
        <row r="357">
          <cell r="D357" t="str">
            <v>EXCAVACIONES Y RELLENOS</v>
          </cell>
        </row>
        <row r="358">
          <cell r="D358">
            <v>1</v>
          </cell>
          <cell r="F358" t="str">
            <v>Excavacion estructural en roca</v>
          </cell>
          <cell r="G358" t="str">
            <v>m3</v>
          </cell>
          <cell r="H358">
            <v>369.59999999999997</v>
          </cell>
          <cell r="N358">
            <v>89</v>
          </cell>
          <cell r="P358">
            <v>0</v>
          </cell>
          <cell r="Q358">
            <v>0</v>
          </cell>
          <cell r="T358">
            <v>32.894399999999997</v>
          </cell>
          <cell r="V358">
            <v>32.894399999999997</v>
          </cell>
        </row>
        <row r="359">
          <cell r="D359">
            <v>1</v>
          </cell>
          <cell r="F359" t="str">
            <v>Excavación estructural en terreno duro</v>
          </cell>
          <cell r="G359" t="str">
            <v>m3</v>
          </cell>
          <cell r="H359">
            <v>554.4</v>
          </cell>
          <cell r="N359">
            <v>53</v>
          </cell>
          <cell r="P359">
            <v>0</v>
          </cell>
          <cell r="Q359">
            <v>0</v>
          </cell>
          <cell r="T359">
            <v>29.383199999999999</v>
          </cell>
          <cell r="V359">
            <v>29.383199999999999</v>
          </cell>
        </row>
        <row r="360">
          <cell r="D360">
            <v>1</v>
          </cell>
          <cell r="F360" t="str">
            <v>Relleno compactado material emprestito</v>
          </cell>
          <cell r="G360" t="str">
            <v>m3</v>
          </cell>
          <cell r="H360">
            <v>110.25</v>
          </cell>
          <cell r="N360">
            <v>14</v>
          </cell>
          <cell r="P360">
            <v>0</v>
          </cell>
          <cell r="Q360">
            <v>0</v>
          </cell>
          <cell r="T360">
            <v>1.5435000000000001</v>
          </cell>
          <cell r="V360">
            <v>1.5435000000000001</v>
          </cell>
        </row>
        <row r="361">
          <cell r="D361" t="str">
            <v>HORMIGONES</v>
          </cell>
        </row>
        <row r="362">
          <cell r="D362">
            <v>2</v>
          </cell>
          <cell r="F362" t="str">
            <v>Hormigon armado           Fundaciones</v>
          </cell>
          <cell r="G362" t="str">
            <v>m3</v>
          </cell>
          <cell r="H362">
            <v>206.99999999999997</v>
          </cell>
          <cell r="N362">
            <v>503</v>
          </cell>
          <cell r="P362">
            <v>0</v>
          </cell>
          <cell r="Q362">
            <v>0</v>
          </cell>
          <cell r="T362">
            <v>104.12099999999998</v>
          </cell>
          <cell r="V362">
            <v>104.12099999999998</v>
          </cell>
        </row>
        <row r="363">
          <cell r="D363">
            <v>2</v>
          </cell>
          <cell r="F363" t="str">
            <v>Hormigón armado           Muro contencion</v>
          </cell>
          <cell r="G363" t="str">
            <v>m3</v>
          </cell>
          <cell r="H363">
            <v>661.25</v>
          </cell>
          <cell r="N363">
            <v>503</v>
          </cell>
          <cell r="P363">
            <v>0</v>
          </cell>
          <cell r="Q363">
            <v>0</v>
          </cell>
          <cell r="T363">
            <v>332.60874999999999</v>
          </cell>
          <cell r="V363">
            <v>332.60874999999999</v>
          </cell>
        </row>
        <row r="364">
          <cell r="D364" t="str">
            <v>ESTRUCTURAS METALICAS</v>
          </cell>
        </row>
        <row r="365">
          <cell r="D365">
            <v>3</v>
          </cell>
          <cell r="F365" t="str">
            <v>Estructuras metálicas     Correas reversibles</v>
          </cell>
          <cell r="G365" t="str">
            <v>ton</v>
          </cell>
          <cell r="H365">
            <v>43.699999999999996</v>
          </cell>
          <cell r="M365">
            <v>1900</v>
          </cell>
          <cell r="N365">
            <v>870</v>
          </cell>
          <cell r="P365">
            <v>0</v>
          </cell>
          <cell r="Q365">
            <v>0</v>
          </cell>
          <cell r="R365">
            <v>83.029999999999987</v>
          </cell>
          <cell r="T365">
            <v>38.018999999999991</v>
          </cell>
          <cell r="V365">
            <v>121.04899999999998</v>
          </cell>
        </row>
        <row r="366">
          <cell r="D366">
            <v>3</v>
          </cell>
          <cell r="F366" t="str">
            <v>Estructuras metálicas     Soporte correa y techumbre acopio</v>
          </cell>
          <cell r="G366" t="str">
            <v>ton</v>
          </cell>
          <cell r="H366">
            <v>463.45</v>
          </cell>
          <cell r="M366">
            <v>1900</v>
          </cell>
          <cell r="N366">
            <v>870</v>
          </cell>
          <cell r="P366">
            <v>0</v>
          </cell>
          <cell r="Q366">
            <v>0</v>
          </cell>
          <cell r="R366">
            <v>880.55499999999995</v>
          </cell>
          <cell r="T366">
            <v>403.20150000000001</v>
          </cell>
          <cell r="V366">
            <v>1283.7565</v>
          </cell>
        </row>
        <row r="367">
          <cell r="D367">
            <v>3</v>
          </cell>
          <cell r="F367" t="str">
            <v>Cubierta Acero                Acopio</v>
          </cell>
          <cell r="G367" t="str">
            <v>m2</v>
          </cell>
          <cell r="H367">
            <v>1163.8</v>
          </cell>
          <cell r="N367">
            <v>61</v>
          </cell>
          <cell r="P367">
            <v>0</v>
          </cell>
          <cell r="Q367">
            <v>0</v>
          </cell>
          <cell r="R367">
            <v>0</v>
          </cell>
          <cell r="T367">
            <v>70.991799999999998</v>
          </cell>
          <cell r="V367">
            <v>70.991799999999998</v>
          </cell>
        </row>
        <row r="368">
          <cell r="D368" t="str">
            <v>MECANICA</v>
          </cell>
        </row>
        <row r="369">
          <cell r="D369">
            <v>5</v>
          </cell>
          <cell r="F369" t="str">
            <v>Modif.sistema motriz correa CV-001 ( 2 motores, 1 VDF, 1Transf)</v>
          </cell>
          <cell r="G369" t="str">
            <v>un</v>
          </cell>
          <cell r="H369">
            <v>1</v>
          </cell>
          <cell r="L369">
            <v>635000</v>
          </cell>
          <cell r="N369">
            <v>63500</v>
          </cell>
          <cell r="P369">
            <v>0</v>
          </cell>
          <cell r="Q369">
            <v>635</v>
          </cell>
          <cell r="R369">
            <v>0</v>
          </cell>
          <cell r="T369">
            <v>63.5</v>
          </cell>
          <cell r="V369">
            <v>698.5</v>
          </cell>
        </row>
        <row r="370">
          <cell r="D370">
            <v>5</v>
          </cell>
          <cell r="F370" t="str">
            <v>Correa distrib.acopio mina rever.CV-001A A=3 m; L=30m; V=3.6m/s 250 HP</v>
          </cell>
          <cell r="G370" t="str">
            <v>un</v>
          </cell>
          <cell r="H370">
            <v>1</v>
          </cell>
          <cell r="L370">
            <v>1498000</v>
          </cell>
          <cell r="N370">
            <v>149800</v>
          </cell>
          <cell r="P370">
            <v>0</v>
          </cell>
          <cell r="Q370">
            <v>1498</v>
          </cell>
          <cell r="R370">
            <v>0</v>
          </cell>
          <cell r="T370">
            <v>149.80000000000001</v>
          </cell>
          <cell r="V370">
            <v>1647.8</v>
          </cell>
        </row>
        <row r="371">
          <cell r="D371">
            <v>5</v>
          </cell>
          <cell r="F371" t="str">
            <v>Chancador giratorio 60x110" OSS, 1000HP modif.veloc.concavas y excentr. 175K</v>
          </cell>
          <cell r="G371" t="str">
            <v>un</v>
          </cell>
          <cell r="H371">
            <v>1</v>
          </cell>
          <cell r="L371">
            <v>600000</v>
          </cell>
          <cell r="N371">
            <v>60000</v>
          </cell>
          <cell r="P371">
            <v>0</v>
          </cell>
          <cell r="Q371">
            <v>600</v>
          </cell>
          <cell r="R371">
            <v>0</v>
          </cell>
          <cell r="T371">
            <v>60</v>
          </cell>
          <cell r="V371">
            <v>660</v>
          </cell>
        </row>
        <row r="372">
          <cell r="D372">
            <v>5</v>
          </cell>
          <cell r="F372" t="str">
            <v>Carro elevador accionado por huinche 20HP</v>
          </cell>
          <cell r="G372" t="str">
            <v>un</v>
          </cell>
          <cell r="H372">
            <v>1</v>
          </cell>
          <cell r="L372">
            <v>15000</v>
          </cell>
          <cell r="N372">
            <v>1500</v>
          </cell>
          <cell r="P372">
            <v>0</v>
          </cell>
          <cell r="Q372">
            <v>15</v>
          </cell>
          <cell r="R372">
            <v>0</v>
          </cell>
          <cell r="T372">
            <v>1.5</v>
          </cell>
          <cell r="V372">
            <v>16.5</v>
          </cell>
        </row>
        <row r="373">
          <cell r="D373">
            <v>5</v>
          </cell>
          <cell r="F373" t="str">
            <v>Chute movil hidraulico</v>
          </cell>
          <cell r="G373" t="str">
            <v>ton</v>
          </cell>
          <cell r="H373">
            <v>15</v>
          </cell>
          <cell r="M373">
            <v>6450</v>
          </cell>
          <cell r="N373">
            <v>2175</v>
          </cell>
          <cell r="P373">
            <v>0</v>
          </cell>
          <cell r="Q373">
            <v>0</v>
          </cell>
          <cell r="R373">
            <v>0</v>
          </cell>
          <cell r="S373">
            <v>96.75</v>
          </cell>
          <cell r="T373">
            <v>32.625</v>
          </cell>
          <cell r="V373">
            <v>129.375</v>
          </cell>
        </row>
        <row r="374">
          <cell r="D374">
            <v>5</v>
          </cell>
          <cell r="F374" t="str">
            <v>tecle mantencion correa</v>
          </cell>
          <cell r="G374" t="str">
            <v>un</v>
          </cell>
          <cell r="H374">
            <v>1</v>
          </cell>
          <cell r="L374">
            <v>13060</v>
          </cell>
          <cell r="N374">
            <v>1306</v>
          </cell>
          <cell r="P374">
            <v>13.06</v>
          </cell>
          <cell r="Q374">
            <v>0</v>
          </cell>
          <cell r="R374">
            <v>0</v>
          </cell>
          <cell r="T374">
            <v>1.306</v>
          </cell>
          <cell r="V374">
            <v>14.366</v>
          </cell>
        </row>
        <row r="375">
          <cell r="D375" t="str">
            <v>CAÑERIAS</v>
          </cell>
        </row>
        <row r="376">
          <cell r="D376">
            <v>6</v>
          </cell>
          <cell r="F376" t="str">
            <v>Global tuberías válvulas y fittings (se aplica 1% equipos mecànicos)</v>
          </cell>
          <cell r="G376" t="str">
            <v>gl</v>
          </cell>
          <cell r="H376">
            <v>1</v>
          </cell>
          <cell r="N376">
            <v>30063</v>
          </cell>
          <cell r="P376">
            <v>0</v>
          </cell>
          <cell r="Q376">
            <v>0</v>
          </cell>
          <cell r="R376">
            <v>0</v>
          </cell>
          <cell r="T376">
            <v>30.062999999999999</v>
          </cell>
          <cell r="V376">
            <v>30.062999999999999</v>
          </cell>
        </row>
        <row r="377">
          <cell r="D377" t="str">
            <v>ELECTRICIDAD</v>
          </cell>
        </row>
        <row r="378">
          <cell r="D378">
            <v>7</v>
          </cell>
          <cell r="F378" t="str">
            <v>Global equipos eléctricos (se aplica 8.6% equipos mecánicos)</v>
          </cell>
          <cell r="G378" t="str">
            <v>gl</v>
          </cell>
          <cell r="H378">
            <v>1</v>
          </cell>
          <cell r="N378">
            <v>258542</v>
          </cell>
          <cell r="P378">
            <v>0</v>
          </cell>
          <cell r="Q378">
            <v>0</v>
          </cell>
          <cell r="R378">
            <v>0</v>
          </cell>
          <cell r="T378">
            <v>258.54199999999997</v>
          </cell>
          <cell r="V378">
            <v>258.54199999999997</v>
          </cell>
        </row>
        <row r="379">
          <cell r="D379" t="str">
            <v>INSTRUMENTACION</v>
          </cell>
        </row>
        <row r="380">
          <cell r="D380">
            <v>8</v>
          </cell>
          <cell r="F380" t="str">
            <v>Global instrumentos (se aplica 2.8% equipos mecánicos)</v>
          </cell>
          <cell r="G380" t="str">
            <v>gl</v>
          </cell>
          <cell r="H380">
            <v>1</v>
          </cell>
          <cell r="N380">
            <v>84176</v>
          </cell>
          <cell r="P380">
            <v>0</v>
          </cell>
          <cell r="Q380">
            <v>0</v>
          </cell>
          <cell r="R380">
            <v>0</v>
          </cell>
          <cell r="T380">
            <v>84.176000000000002</v>
          </cell>
          <cell r="V380">
            <v>84.176000000000002</v>
          </cell>
        </row>
        <row r="381">
          <cell r="E381" t="str">
            <v>CHANCADO PRIMARIO</v>
          </cell>
          <cell r="P381">
            <v>13.06</v>
          </cell>
          <cell r="Q381">
            <v>2748</v>
          </cell>
          <cell r="R381">
            <v>963.58499999999992</v>
          </cell>
          <cell r="S381">
            <v>96.75</v>
          </cell>
          <cell r="T381">
            <v>1694.2751499999999</v>
          </cell>
          <cell r="V381">
            <v>5515.6701500000008</v>
          </cell>
        </row>
        <row r="385">
          <cell r="D385" t="str">
            <v>HORMIGONES</v>
          </cell>
          <cell r="P385">
            <v>0</v>
          </cell>
          <cell r="Q385">
            <v>0</v>
          </cell>
          <cell r="R385">
            <v>0</v>
          </cell>
          <cell r="T385">
            <v>0</v>
          </cell>
        </row>
        <row r="386">
          <cell r="D386">
            <v>1</v>
          </cell>
          <cell r="F386" t="str">
            <v>Hormigon armado           Base motores</v>
          </cell>
          <cell r="G386" t="str">
            <v>m3</v>
          </cell>
          <cell r="H386">
            <v>51.749999999999993</v>
          </cell>
          <cell r="N386">
            <v>503</v>
          </cell>
          <cell r="P386">
            <v>0</v>
          </cell>
          <cell r="Q386">
            <v>0</v>
          </cell>
          <cell r="R386">
            <v>0</v>
          </cell>
          <cell r="T386">
            <v>26.030249999999995</v>
          </cell>
          <cell r="V386">
            <v>26.030249999999995</v>
          </cell>
        </row>
        <row r="387">
          <cell r="D387" t="str">
            <v>ESTRUCTURAS METÁLICAS</v>
          </cell>
        </row>
        <row r="388">
          <cell r="D388">
            <v>3</v>
          </cell>
          <cell r="F388" t="str">
            <v>Estructuras metálicas     Correa</v>
          </cell>
          <cell r="G388" t="str">
            <v>ton</v>
          </cell>
          <cell r="H388">
            <v>18.399999999999999</v>
          </cell>
          <cell r="M388">
            <v>1900</v>
          </cell>
          <cell r="N388">
            <v>870</v>
          </cell>
          <cell r="P388">
            <v>0</v>
          </cell>
          <cell r="Q388">
            <v>0</v>
          </cell>
          <cell r="R388">
            <v>34.96</v>
          </cell>
          <cell r="T388">
            <v>16.007999999999999</v>
          </cell>
          <cell r="V388">
            <v>50.968000000000004</v>
          </cell>
        </row>
        <row r="389">
          <cell r="D389">
            <v>3</v>
          </cell>
          <cell r="F389" t="str">
            <v>Calderería chutes de traspaso</v>
          </cell>
          <cell r="G389" t="str">
            <v>ton</v>
          </cell>
          <cell r="H389">
            <v>11.5</v>
          </cell>
          <cell r="M389">
            <v>4300</v>
          </cell>
          <cell r="N389">
            <v>1450</v>
          </cell>
          <cell r="P389">
            <v>0</v>
          </cell>
          <cell r="Q389">
            <v>0</v>
          </cell>
          <cell r="R389">
            <v>49.45</v>
          </cell>
          <cell r="T389">
            <v>16.675000000000001</v>
          </cell>
          <cell r="V389">
            <v>66.125</v>
          </cell>
        </row>
        <row r="390">
          <cell r="D390" t="str">
            <v>MECANICA</v>
          </cell>
        </row>
        <row r="391">
          <cell r="D391">
            <v>5</v>
          </cell>
          <cell r="F391" t="str">
            <v>Repotenciamiento y reemplazo bomba sis.hidraulico alimentador A=1.8; L=8m</v>
          </cell>
          <cell r="G391" t="str">
            <v>un</v>
          </cell>
          <cell r="H391">
            <v>4</v>
          </cell>
          <cell r="L391">
            <v>19440</v>
          </cell>
          <cell r="N391">
            <v>1944</v>
          </cell>
          <cell r="P391">
            <v>0</v>
          </cell>
          <cell r="Q391">
            <v>77.760000000000005</v>
          </cell>
          <cell r="R391">
            <v>0</v>
          </cell>
          <cell r="T391">
            <v>7.7759999999999998</v>
          </cell>
          <cell r="V391">
            <v>85.536000000000001</v>
          </cell>
        </row>
        <row r="392">
          <cell r="D392">
            <v>5</v>
          </cell>
          <cell r="F392" t="str">
            <v>Sistema accionamiento 3350 HP, correa N1 CV-005 A=1.8m; L=5968m</v>
          </cell>
          <cell r="G392" t="str">
            <v>un</v>
          </cell>
          <cell r="H392">
            <v>1</v>
          </cell>
          <cell r="L392">
            <v>1021950</v>
          </cell>
          <cell r="N392">
            <v>51098</v>
          </cell>
          <cell r="P392">
            <v>0</v>
          </cell>
          <cell r="Q392">
            <v>1021.95</v>
          </cell>
          <cell r="R392">
            <v>0</v>
          </cell>
          <cell r="T392">
            <v>51.097999999999999</v>
          </cell>
          <cell r="V392">
            <v>1073.048</v>
          </cell>
        </row>
        <row r="393">
          <cell r="D393">
            <v>5</v>
          </cell>
          <cell r="F393" t="str">
            <v>Reemplazo reductor sist.enfriamiento frenos, ajuste aceleracion CV-005</v>
          </cell>
          <cell r="G393" t="str">
            <v>un</v>
          </cell>
          <cell r="H393">
            <v>3</v>
          </cell>
          <cell r="L393">
            <v>340909</v>
          </cell>
          <cell r="N393">
            <v>34091</v>
          </cell>
          <cell r="P393">
            <v>0</v>
          </cell>
          <cell r="Q393">
            <v>1022.727</v>
          </cell>
          <cell r="R393">
            <v>0</v>
          </cell>
          <cell r="T393">
            <v>102.273</v>
          </cell>
          <cell r="V393">
            <v>1125</v>
          </cell>
        </row>
        <row r="394">
          <cell r="D394">
            <v>5</v>
          </cell>
          <cell r="F394" t="str">
            <v>Sistema de accionamiento 3350 HP, correa Nº2 CV-006 A=1.8m; L=5337m</v>
          </cell>
          <cell r="G394" t="str">
            <v>un</v>
          </cell>
          <cell r="H394">
            <v>1</v>
          </cell>
          <cell r="L394">
            <v>853450</v>
          </cell>
          <cell r="N394">
            <v>42673</v>
          </cell>
          <cell r="P394">
            <v>0</v>
          </cell>
          <cell r="Q394">
            <v>853.45</v>
          </cell>
          <cell r="R394">
            <v>0</v>
          </cell>
          <cell r="T394">
            <v>42.673000000000002</v>
          </cell>
          <cell r="V394">
            <v>896.12300000000005</v>
          </cell>
        </row>
        <row r="395">
          <cell r="D395">
            <v>5</v>
          </cell>
          <cell r="F395" t="str">
            <v>Reemplazo reductor sist.enfriamiento frenos, ajuste aceleracion CV-006</v>
          </cell>
          <cell r="G395" t="str">
            <v>un</v>
          </cell>
          <cell r="H395">
            <v>3</v>
          </cell>
          <cell r="L395">
            <v>340909</v>
          </cell>
          <cell r="N395">
            <v>34091</v>
          </cell>
          <cell r="P395">
            <v>0</v>
          </cell>
          <cell r="Q395">
            <v>1022.727</v>
          </cell>
          <cell r="R395">
            <v>0</v>
          </cell>
          <cell r="T395">
            <v>102.273</v>
          </cell>
          <cell r="V395">
            <v>1125</v>
          </cell>
        </row>
        <row r="396">
          <cell r="D396">
            <v>5</v>
          </cell>
          <cell r="F396" t="str">
            <v>Sistema de accionamiento 3350 HP, correa Nº3 CV-007 A=1.8m; L=1470m</v>
          </cell>
          <cell r="G396" t="str">
            <v>un</v>
          </cell>
          <cell r="H396">
            <v>1</v>
          </cell>
          <cell r="L396">
            <v>1294200</v>
          </cell>
          <cell r="N396">
            <v>64710</v>
          </cell>
          <cell r="P396">
            <v>0</v>
          </cell>
          <cell r="Q396">
            <v>1294.2</v>
          </cell>
          <cell r="R396">
            <v>0</v>
          </cell>
          <cell r="T396">
            <v>64.709999999999994</v>
          </cell>
          <cell r="V396">
            <v>1358.91</v>
          </cell>
        </row>
        <row r="397">
          <cell r="D397">
            <v>5</v>
          </cell>
          <cell r="F397" t="str">
            <v>Reemplazo reductor sist.enfriamiento frenos, ajuste aceleracion CV-007</v>
          </cell>
          <cell r="G397" t="str">
            <v>un</v>
          </cell>
          <cell r="H397">
            <v>2</v>
          </cell>
          <cell r="L397">
            <v>340909</v>
          </cell>
          <cell r="N397">
            <v>34091</v>
          </cell>
          <cell r="P397">
            <v>0</v>
          </cell>
          <cell r="Q397">
            <v>681.81799999999998</v>
          </cell>
          <cell r="R397">
            <v>0</v>
          </cell>
          <cell r="T397">
            <v>68.182000000000002</v>
          </cell>
          <cell r="V397">
            <v>750</v>
          </cell>
        </row>
        <row r="398">
          <cell r="D398">
            <v>5</v>
          </cell>
          <cell r="F398" t="str">
            <v>Correa transportadora CV-007 A=1.8m L=1470m; se alarga en 32m</v>
          </cell>
          <cell r="G398" t="str">
            <v>m</v>
          </cell>
          <cell r="H398">
            <v>32</v>
          </cell>
          <cell r="L398">
            <v>4135</v>
          </cell>
          <cell r="N398">
            <v>600</v>
          </cell>
          <cell r="P398">
            <v>132.32</v>
          </cell>
          <cell r="Q398">
            <v>0</v>
          </cell>
          <cell r="R398">
            <v>0</v>
          </cell>
          <cell r="T398">
            <v>19.2</v>
          </cell>
          <cell r="V398">
            <v>151.51999999999998</v>
          </cell>
        </row>
        <row r="399">
          <cell r="D399" t="str">
            <v>CAÑERIAS</v>
          </cell>
        </row>
        <row r="400">
          <cell r="D400">
            <v>6</v>
          </cell>
          <cell r="F400" t="str">
            <v>Global tuberías válvulas y fittings (se aplica 4% equipos mecànicos)</v>
          </cell>
          <cell r="G400" t="str">
            <v>gl</v>
          </cell>
          <cell r="H400">
            <v>1</v>
          </cell>
          <cell r="L400">
            <v>120</v>
          </cell>
          <cell r="N400">
            <v>262606</v>
          </cell>
          <cell r="P400">
            <v>0.12</v>
          </cell>
          <cell r="Q400">
            <v>0.12</v>
          </cell>
          <cell r="R400">
            <v>0</v>
          </cell>
          <cell r="T400">
            <v>262.60599999999999</v>
          </cell>
          <cell r="V400">
            <v>262.846</v>
          </cell>
        </row>
        <row r="401">
          <cell r="D401" t="str">
            <v>ELECTRICIDAD</v>
          </cell>
        </row>
        <row r="402">
          <cell r="D402">
            <v>7</v>
          </cell>
          <cell r="F402" t="str">
            <v>Global equipos eléctricos (se aplica 3% equipos mecánicos)</v>
          </cell>
          <cell r="G402" t="str">
            <v>gl</v>
          </cell>
          <cell r="H402">
            <v>1</v>
          </cell>
          <cell r="N402">
            <v>196954</v>
          </cell>
          <cell r="P402">
            <v>0</v>
          </cell>
          <cell r="Q402">
            <v>0</v>
          </cell>
          <cell r="R402">
            <v>0</v>
          </cell>
          <cell r="T402">
            <v>196.95400000000001</v>
          </cell>
          <cell r="V402">
            <v>196.95400000000001</v>
          </cell>
        </row>
        <row r="403">
          <cell r="E403" t="str">
            <v>SISTEMA DE TRANSPORTE DE MINERAL</v>
          </cell>
          <cell r="P403">
            <v>132.44</v>
          </cell>
          <cell r="Q403">
            <v>5974.7519999999995</v>
          </cell>
          <cell r="R403">
            <v>84.41</v>
          </cell>
          <cell r="S403">
            <v>0</v>
          </cell>
          <cell r="T403">
            <v>976.45824999999991</v>
          </cell>
          <cell r="V403">
            <v>7168.0602499999986</v>
          </cell>
        </row>
        <row r="408">
          <cell r="D408">
            <v>5</v>
          </cell>
          <cell r="F408" t="str">
            <v>Tractor para movimiento de carga tipo D-9</v>
          </cell>
          <cell r="G408" t="str">
            <v>un</v>
          </cell>
          <cell r="H408">
            <v>1</v>
          </cell>
          <cell r="L408">
            <v>780000</v>
          </cell>
          <cell r="P408">
            <v>0</v>
          </cell>
          <cell r="Q408">
            <v>780</v>
          </cell>
          <cell r="R408">
            <v>0</v>
          </cell>
          <cell r="T408">
            <v>0</v>
          </cell>
          <cell r="V408">
            <v>780</v>
          </cell>
        </row>
        <row r="410">
          <cell r="E410" t="str">
            <v>EQUIPOS MOVILES MINA</v>
          </cell>
          <cell r="P410">
            <v>0</v>
          </cell>
          <cell r="Q410">
            <v>780</v>
          </cell>
          <cell r="R410">
            <v>0</v>
          </cell>
          <cell r="S410">
            <v>0</v>
          </cell>
          <cell r="T410">
            <v>0</v>
          </cell>
          <cell r="V410">
            <v>780</v>
          </cell>
        </row>
        <row r="412">
          <cell r="E412" t="str">
            <v xml:space="preserve"> </v>
          </cell>
        </row>
        <row r="413">
          <cell r="E413" t="str">
            <v>Total: INSTALACIONES MINA</v>
          </cell>
          <cell r="P413">
            <v>145.5</v>
          </cell>
          <cell r="Q413">
            <v>9502.7520000000004</v>
          </cell>
          <cell r="R413">
            <v>1047.9949999999999</v>
          </cell>
          <cell r="S413">
            <v>96.75</v>
          </cell>
          <cell r="T413">
            <v>2670.7334000000001</v>
          </cell>
          <cell r="V413">
            <v>13463.7304</v>
          </cell>
          <cell r="AA413" t="str">
            <v xml:space="preserve"> </v>
          </cell>
        </row>
        <row r="417">
          <cell r="E417" t="str">
            <v>CONCENTRADOR</v>
          </cell>
        </row>
        <row r="420">
          <cell r="D420" t="str">
            <v>EXCAVACIONES Y RELLENOS</v>
          </cell>
        </row>
        <row r="421">
          <cell r="D421">
            <v>1</v>
          </cell>
          <cell r="F421" t="str">
            <v>Excavación estructural en terreno duro          tunel</v>
          </cell>
          <cell r="G421" t="str">
            <v>m3</v>
          </cell>
          <cell r="H421">
            <v>15600</v>
          </cell>
          <cell r="N421">
            <v>53</v>
          </cell>
          <cell r="P421">
            <v>0</v>
          </cell>
          <cell r="Q421">
            <v>0</v>
          </cell>
          <cell r="T421">
            <v>826.8</v>
          </cell>
          <cell r="V421">
            <v>826.8</v>
          </cell>
        </row>
        <row r="422">
          <cell r="D422">
            <v>1</v>
          </cell>
          <cell r="F422" t="str">
            <v>Excavación estructural en terreno duro          ampliacion edificio</v>
          </cell>
          <cell r="G422" t="str">
            <v>m3</v>
          </cell>
          <cell r="H422">
            <v>1080</v>
          </cell>
          <cell r="N422">
            <v>53</v>
          </cell>
          <cell r="P422">
            <v>0</v>
          </cell>
          <cell r="Q422">
            <v>0</v>
          </cell>
          <cell r="T422">
            <v>57.24</v>
          </cell>
          <cell r="V422">
            <v>57.24</v>
          </cell>
        </row>
        <row r="423">
          <cell r="D423" t="str">
            <v>HORMIGONES</v>
          </cell>
        </row>
        <row r="424">
          <cell r="D424">
            <v>2</v>
          </cell>
          <cell r="F424" t="str">
            <v>Hormigon armado           tunel</v>
          </cell>
          <cell r="G424" t="str">
            <v>m3</v>
          </cell>
          <cell r="H424">
            <v>3495.9999999999995</v>
          </cell>
          <cell r="N424">
            <v>503</v>
          </cell>
          <cell r="T424">
            <v>1758.4879999999998</v>
          </cell>
          <cell r="V424">
            <v>1758.4879999999998</v>
          </cell>
        </row>
        <row r="425">
          <cell r="D425">
            <v>2</v>
          </cell>
          <cell r="F425" t="str">
            <v>Hormigon armado           Fundaciones edificio</v>
          </cell>
          <cell r="G425" t="str">
            <v>m3</v>
          </cell>
          <cell r="H425">
            <v>690</v>
          </cell>
          <cell r="N425">
            <v>503</v>
          </cell>
          <cell r="P425">
            <v>0</v>
          </cell>
          <cell r="Q425">
            <v>0</v>
          </cell>
          <cell r="T425">
            <v>347.07</v>
          </cell>
          <cell r="V425">
            <v>347.07</v>
          </cell>
        </row>
        <row r="426">
          <cell r="D426" t="str">
            <v>ESTRUCTURAS METALICAS</v>
          </cell>
        </row>
        <row r="427">
          <cell r="D427">
            <v>3</v>
          </cell>
          <cell r="F427" t="str">
            <v>Estructuras metálicas     ampliacion edificio</v>
          </cell>
          <cell r="G427" t="str">
            <v>ton</v>
          </cell>
          <cell r="H427">
            <v>517.5</v>
          </cell>
          <cell r="M427">
            <v>1900</v>
          </cell>
          <cell r="N427">
            <v>870</v>
          </cell>
          <cell r="P427">
            <v>0</v>
          </cell>
          <cell r="Q427">
            <v>0</v>
          </cell>
          <cell r="R427">
            <v>983.25</v>
          </cell>
          <cell r="T427">
            <v>450.22500000000002</v>
          </cell>
          <cell r="V427">
            <v>1433.4749999999999</v>
          </cell>
        </row>
        <row r="428">
          <cell r="D428">
            <v>3</v>
          </cell>
          <cell r="F428" t="str">
            <v>Cubierta de acero</v>
          </cell>
          <cell r="G428" t="str">
            <v>m2</v>
          </cell>
          <cell r="H428">
            <v>2300</v>
          </cell>
          <cell r="N428">
            <v>61</v>
          </cell>
          <cell r="P428">
            <v>0</v>
          </cell>
          <cell r="Q428">
            <v>0</v>
          </cell>
          <cell r="R428">
            <v>0</v>
          </cell>
          <cell r="T428">
            <v>140.30000000000001</v>
          </cell>
          <cell r="V428">
            <v>140.30000000000001</v>
          </cell>
        </row>
        <row r="429">
          <cell r="E429" t="str">
            <v>ACOPIO DE MINERAL GRUESO</v>
          </cell>
          <cell r="P429">
            <v>0</v>
          </cell>
          <cell r="Q429">
            <v>0</v>
          </cell>
          <cell r="R429">
            <v>983.25</v>
          </cell>
          <cell r="S429">
            <v>0</v>
          </cell>
          <cell r="T429">
            <v>3580.123</v>
          </cell>
          <cell r="U429">
            <v>0</v>
          </cell>
          <cell r="V429">
            <v>4563.3730000000005</v>
          </cell>
        </row>
        <row r="433">
          <cell r="D433" t="str">
            <v>EXCAVACIONES Y RELLENOS</v>
          </cell>
        </row>
        <row r="434">
          <cell r="D434">
            <v>1</v>
          </cell>
          <cell r="F434" t="str">
            <v>Excavación estructural en terreno duro          Galerias correas  022A Y 022B</v>
          </cell>
          <cell r="G434" t="str">
            <v>m3</v>
          </cell>
          <cell r="H434">
            <v>76.8</v>
          </cell>
          <cell r="N434">
            <v>53</v>
          </cell>
          <cell r="P434">
            <v>0</v>
          </cell>
          <cell r="Q434">
            <v>0</v>
          </cell>
          <cell r="T434">
            <v>4.0703999999999994</v>
          </cell>
          <cell r="V434">
            <v>4.0703999999999994</v>
          </cell>
        </row>
        <row r="435">
          <cell r="D435" t="str">
            <v>HORMIGONES</v>
          </cell>
        </row>
        <row r="436">
          <cell r="D436">
            <v>2</v>
          </cell>
          <cell r="F436" t="str">
            <v>Hormigon armado           Galerias correas</v>
          </cell>
          <cell r="G436" t="str">
            <v>m3</v>
          </cell>
          <cell r="H436">
            <v>36.799999999999997</v>
          </cell>
          <cell r="N436">
            <v>503</v>
          </cell>
          <cell r="P436">
            <v>0</v>
          </cell>
          <cell r="Q436">
            <v>0</v>
          </cell>
          <cell r="T436">
            <v>18.510399999999997</v>
          </cell>
          <cell r="V436">
            <v>18.510399999999997</v>
          </cell>
        </row>
        <row r="437">
          <cell r="D437" t="str">
            <v>ESTRUCTURAS METALICAS</v>
          </cell>
        </row>
        <row r="438">
          <cell r="D438">
            <v>3</v>
          </cell>
          <cell r="F438" t="str">
            <v>Estructuras metálicas     Galerias correas</v>
          </cell>
          <cell r="G438" t="str">
            <v>ton</v>
          </cell>
          <cell r="H438">
            <v>18.399999999999999</v>
          </cell>
          <cell r="M438">
            <v>1900</v>
          </cell>
          <cell r="N438">
            <v>870</v>
          </cell>
          <cell r="P438">
            <v>0</v>
          </cell>
          <cell r="Q438">
            <v>0</v>
          </cell>
          <cell r="R438">
            <v>34.96</v>
          </cell>
          <cell r="T438">
            <v>16.007999999999999</v>
          </cell>
          <cell r="V438">
            <v>50.968000000000004</v>
          </cell>
        </row>
        <row r="439">
          <cell r="D439" t="str">
            <v>MECANICA</v>
          </cell>
        </row>
        <row r="440">
          <cell r="D440">
            <v>5</v>
          </cell>
          <cell r="F440" t="str">
            <v xml:space="preserve">Cambio m, 215 HP alimen.correa(CV-020/CV-021) cap=4.800 tph,A </v>
          </cell>
          <cell r="G440" t="str">
            <v>un</v>
          </cell>
          <cell r="H440">
            <v>2</v>
          </cell>
          <cell r="L440">
            <v>36000</v>
          </cell>
          <cell r="N440">
            <v>3600</v>
          </cell>
          <cell r="P440">
            <v>0</v>
          </cell>
          <cell r="Q440">
            <v>72</v>
          </cell>
          <cell r="R440">
            <v>0</v>
          </cell>
          <cell r="T440">
            <v>7.2</v>
          </cell>
          <cell r="V440">
            <v>79.2</v>
          </cell>
        </row>
        <row r="441">
          <cell r="D441">
            <v>5</v>
          </cell>
          <cell r="F441" t="str">
            <v>Alimentador de correa A=72" L=171m V= 3.3 ms 215 HP</v>
          </cell>
          <cell r="G441" t="str">
            <v>un</v>
          </cell>
          <cell r="H441">
            <v>4</v>
          </cell>
          <cell r="L441">
            <v>106000</v>
          </cell>
          <cell r="N441">
            <v>10600</v>
          </cell>
          <cell r="P441">
            <v>0</v>
          </cell>
          <cell r="Q441">
            <v>424</v>
          </cell>
          <cell r="R441">
            <v>0</v>
          </cell>
          <cell r="T441">
            <v>42.4</v>
          </cell>
          <cell r="V441">
            <v>466.4</v>
          </cell>
        </row>
        <row r="442">
          <cell r="D442">
            <v>5</v>
          </cell>
          <cell r="F442" t="str">
            <v>Correa alimentación 3ºSAG CV-022 A=60" L= 171m v=3.3 m/s 215 HP</v>
          </cell>
          <cell r="G442" t="str">
            <v>m</v>
          </cell>
          <cell r="H442">
            <v>171</v>
          </cell>
          <cell r="L442">
            <v>4135</v>
          </cell>
          <cell r="N442">
            <v>600</v>
          </cell>
          <cell r="P442">
            <v>707.08500000000004</v>
          </cell>
          <cell r="Q442">
            <v>0</v>
          </cell>
          <cell r="R442">
            <v>0</v>
          </cell>
          <cell r="T442">
            <v>102.6</v>
          </cell>
          <cell r="V442">
            <v>809.68500000000006</v>
          </cell>
        </row>
        <row r="443">
          <cell r="D443" t="str">
            <v>CAÑERIAS</v>
          </cell>
        </row>
        <row r="444">
          <cell r="D444">
            <v>6</v>
          </cell>
          <cell r="F444" t="str">
            <v>Global tuberías válvulas y fittings (se aplica 3% equipos mecànicos)</v>
          </cell>
          <cell r="G444" t="str">
            <v>gl</v>
          </cell>
          <cell r="H444">
            <v>1</v>
          </cell>
          <cell r="N444">
            <v>40659</v>
          </cell>
          <cell r="P444">
            <v>0</v>
          </cell>
          <cell r="Q444">
            <v>0</v>
          </cell>
          <cell r="R444">
            <v>0</v>
          </cell>
          <cell r="T444">
            <v>40.658999999999999</v>
          </cell>
          <cell r="V444">
            <v>40.658999999999999</v>
          </cell>
        </row>
        <row r="445">
          <cell r="D445" t="str">
            <v>ELECTRICIDAD</v>
          </cell>
        </row>
        <row r="446">
          <cell r="D446">
            <v>7</v>
          </cell>
          <cell r="F446" t="str">
            <v>Global equipos eléctricos (se aplica 14.8% equipos mecánicos)</v>
          </cell>
          <cell r="G446" t="str">
            <v>gl</v>
          </cell>
          <cell r="H446">
            <v>1</v>
          </cell>
          <cell r="N446">
            <v>200585</v>
          </cell>
          <cell r="P446">
            <v>0</v>
          </cell>
          <cell r="Q446">
            <v>0</v>
          </cell>
          <cell r="R446">
            <v>0</v>
          </cell>
          <cell r="T446">
            <v>200.58500000000001</v>
          </cell>
          <cell r="V446">
            <v>200.58500000000001</v>
          </cell>
        </row>
        <row r="447">
          <cell r="E447" t="str">
            <v>SISTEMA DE RECUPERACION DE MINERAL GRUESO</v>
          </cell>
          <cell r="P447">
            <v>707.08500000000004</v>
          </cell>
          <cell r="Q447">
            <v>496</v>
          </cell>
          <cell r="R447">
            <v>34.96</v>
          </cell>
          <cell r="S447">
            <v>0</v>
          </cell>
          <cell r="T447">
            <v>432.03279999999995</v>
          </cell>
          <cell r="V447">
            <v>1670.0778</v>
          </cell>
        </row>
        <row r="452">
          <cell r="D452" t="str">
            <v>EXCAVACIONES Y RELLENOS</v>
          </cell>
        </row>
        <row r="453">
          <cell r="D453">
            <v>1</v>
          </cell>
          <cell r="F453" t="str">
            <v>Excavación estructural en terreno duro    edificios</v>
          </cell>
          <cell r="G453" t="str">
            <v>m3</v>
          </cell>
          <cell r="H453">
            <v>259.2</v>
          </cell>
          <cell r="N453">
            <v>53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14</v>
          </cell>
          <cell r="V453">
            <v>14</v>
          </cell>
        </row>
        <row r="454">
          <cell r="D454">
            <v>1</v>
          </cell>
          <cell r="F454" t="str">
            <v>Excavación estructural en terreno duro    harneros</v>
          </cell>
          <cell r="G454" t="str">
            <v>m3</v>
          </cell>
          <cell r="H454">
            <v>230.39999999999998</v>
          </cell>
          <cell r="N454">
            <v>53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12</v>
          </cell>
          <cell r="V454">
            <v>12</v>
          </cell>
        </row>
        <row r="455">
          <cell r="D455">
            <v>1</v>
          </cell>
          <cell r="F455" t="str">
            <v>Excavación estructural en terreno duro    ciclones</v>
          </cell>
          <cell r="G455" t="str">
            <v>m3</v>
          </cell>
          <cell r="H455">
            <v>114</v>
          </cell>
          <cell r="N455">
            <v>53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6</v>
          </cell>
          <cell r="V455">
            <v>6</v>
          </cell>
        </row>
        <row r="456">
          <cell r="D456">
            <v>1</v>
          </cell>
          <cell r="F456" t="str">
            <v>Excavación estructural en terreno duro    molinos bolas y obras anexas</v>
          </cell>
          <cell r="G456" t="str">
            <v>m3</v>
          </cell>
          <cell r="H456">
            <v>636</v>
          </cell>
          <cell r="N456">
            <v>53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34</v>
          </cell>
          <cell r="V456">
            <v>34</v>
          </cell>
        </row>
        <row r="457">
          <cell r="D457" t="str">
            <v>HORMIGONES</v>
          </cell>
        </row>
        <row r="458">
          <cell r="D458">
            <v>2</v>
          </cell>
          <cell r="F458" t="str">
            <v>Hormigon armado           molino bolas y edificio</v>
          </cell>
          <cell r="G458" t="str">
            <v>m3</v>
          </cell>
          <cell r="H458">
            <v>1092.5</v>
          </cell>
          <cell r="N458">
            <v>503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550</v>
          </cell>
          <cell r="V458">
            <v>550</v>
          </cell>
        </row>
        <row r="459">
          <cell r="D459">
            <v>2</v>
          </cell>
          <cell r="F459" t="str">
            <v>Hormigón armado           base harneros</v>
          </cell>
          <cell r="G459" t="str">
            <v>m3</v>
          </cell>
          <cell r="H459">
            <v>413.99999999999994</v>
          </cell>
          <cell r="N459">
            <v>503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208</v>
          </cell>
          <cell r="V459">
            <v>208</v>
          </cell>
        </row>
        <row r="460">
          <cell r="D460" t="str">
            <v>ESTRUCTURAS METALICAS</v>
          </cell>
        </row>
        <row r="461">
          <cell r="D461">
            <v>3</v>
          </cell>
          <cell r="F461" t="str">
            <v>Estructuras metálicas     soporte harneros</v>
          </cell>
          <cell r="G461" t="str">
            <v>ton</v>
          </cell>
          <cell r="H461">
            <v>86.25</v>
          </cell>
          <cell r="M461">
            <v>1900</v>
          </cell>
          <cell r="N461">
            <v>870</v>
          </cell>
          <cell r="P461">
            <v>0</v>
          </cell>
          <cell r="Q461">
            <v>0</v>
          </cell>
          <cell r="R461">
            <v>164</v>
          </cell>
          <cell r="S461">
            <v>0</v>
          </cell>
          <cell r="T461">
            <v>75</v>
          </cell>
          <cell r="V461">
            <v>239</v>
          </cell>
        </row>
        <row r="462">
          <cell r="D462">
            <v>3</v>
          </cell>
          <cell r="F462" t="str">
            <v>Estructuras metálicas     plataforma molinos</v>
          </cell>
          <cell r="G462" t="str">
            <v>ton</v>
          </cell>
          <cell r="H462">
            <v>486.45</v>
          </cell>
          <cell r="M462">
            <v>1900</v>
          </cell>
          <cell r="N462">
            <v>870</v>
          </cell>
          <cell r="P462">
            <v>0</v>
          </cell>
          <cell r="Q462">
            <v>0</v>
          </cell>
          <cell r="R462">
            <v>924</v>
          </cell>
          <cell r="S462">
            <v>0</v>
          </cell>
          <cell r="T462">
            <v>423</v>
          </cell>
          <cell r="V462">
            <v>1347</v>
          </cell>
        </row>
        <row r="463">
          <cell r="D463">
            <v>3</v>
          </cell>
          <cell r="F463" t="str">
            <v>Estructuras metálicas     edificio molino bolas</v>
          </cell>
          <cell r="G463" t="str">
            <v>ton</v>
          </cell>
          <cell r="H463">
            <v>1288</v>
          </cell>
          <cell r="M463">
            <v>1900</v>
          </cell>
          <cell r="N463">
            <v>870</v>
          </cell>
          <cell r="P463">
            <v>0</v>
          </cell>
          <cell r="Q463">
            <v>0</v>
          </cell>
          <cell r="R463">
            <v>2447</v>
          </cell>
          <cell r="S463">
            <v>0</v>
          </cell>
          <cell r="T463">
            <v>1121</v>
          </cell>
          <cell r="V463">
            <v>3568</v>
          </cell>
        </row>
        <row r="464">
          <cell r="D464">
            <v>3</v>
          </cell>
          <cell r="F464" t="str">
            <v>Estructuras metálicas     plataforma ciclones</v>
          </cell>
          <cell r="G464" t="str">
            <v>ton</v>
          </cell>
          <cell r="H464">
            <v>379.49999999999994</v>
          </cell>
          <cell r="I464">
            <v>2240.1999999999998</v>
          </cell>
          <cell r="M464">
            <v>1900</v>
          </cell>
          <cell r="N464">
            <v>870</v>
          </cell>
          <cell r="P464">
            <v>0</v>
          </cell>
          <cell r="Q464">
            <v>0</v>
          </cell>
          <cell r="R464">
            <v>721</v>
          </cell>
          <cell r="S464">
            <v>0</v>
          </cell>
          <cell r="T464">
            <v>330</v>
          </cell>
          <cell r="V464">
            <v>1051</v>
          </cell>
        </row>
        <row r="465">
          <cell r="D465" t="str">
            <v>CONSTRUCCIONES VARIAS</v>
          </cell>
        </row>
        <row r="466">
          <cell r="D466">
            <v>4</v>
          </cell>
          <cell r="F466" t="str">
            <v>Construccion salas electricas</v>
          </cell>
          <cell r="G466" t="str">
            <v>m2</v>
          </cell>
          <cell r="H466">
            <v>1440</v>
          </cell>
          <cell r="N466">
            <v>400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576</v>
          </cell>
          <cell r="V466">
            <v>576</v>
          </cell>
        </row>
        <row r="467">
          <cell r="D467" t="str">
            <v>MECANICA</v>
          </cell>
        </row>
        <row r="468">
          <cell r="D468">
            <v>5</v>
          </cell>
          <cell r="F468" t="str">
            <v>Sistema de lavado de trommel con monitoreo</v>
          </cell>
          <cell r="G468" t="str">
            <v>un</v>
          </cell>
          <cell r="H468">
            <v>1</v>
          </cell>
          <cell r="L468">
            <v>20000</v>
          </cell>
          <cell r="N468">
            <v>10000</v>
          </cell>
          <cell r="P468">
            <v>0</v>
          </cell>
          <cell r="Q468">
            <v>20</v>
          </cell>
          <cell r="R468">
            <v>0</v>
          </cell>
          <cell r="T468">
            <v>10</v>
          </cell>
          <cell r="V468">
            <v>30</v>
          </cell>
        </row>
        <row r="469">
          <cell r="D469">
            <v>5</v>
          </cell>
          <cell r="F469" t="str">
            <v>molino semiautogeno tipo gearles tamaño 36"x17"(largo efectivo=17") 17.000 HP SAG</v>
          </cell>
          <cell r="G469" t="str">
            <v>un</v>
          </cell>
          <cell r="H469">
            <v>1</v>
          </cell>
          <cell r="L469">
            <v>9252100</v>
          </cell>
          <cell r="N469">
            <v>925210</v>
          </cell>
          <cell r="P469">
            <v>0</v>
          </cell>
          <cell r="Q469">
            <v>9252</v>
          </cell>
          <cell r="R469">
            <v>0</v>
          </cell>
          <cell r="T469">
            <v>925</v>
          </cell>
          <cell r="V469">
            <v>10177</v>
          </cell>
        </row>
        <row r="470">
          <cell r="D470">
            <v>5</v>
          </cell>
          <cell r="F470" t="str">
            <v>Bateria de 32 ciclones conicos tipo DS-26</v>
          </cell>
          <cell r="G470" t="str">
            <v>un</v>
          </cell>
          <cell r="H470">
            <v>3</v>
          </cell>
          <cell r="L470">
            <v>635189</v>
          </cell>
          <cell r="N470">
            <v>63519</v>
          </cell>
          <cell r="P470">
            <v>1906</v>
          </cell>
          <cell r="Q470">
            <v>0</v>
          </cell>
          <cell r="R470">
            <v>0</v>
          </cell>
          <cell r="T470">
            <v>191</v>
          </cell>
          <cell r="V470">
            <v>2097</v>
          </cell>
        </row>
        <row r="471">
          <cell r="D471">
            <v>5</v>
          </cell>
          <cell r="F471" t="str">
            <v>Bomba alimentacion ciclones 33"x30" 3000 HP, baja velocodad (Bba, motor, variador)</v>
          </cell>
          <cell r="G471" t="str">
            <v>un</v>
          </cell>
          <cell r="H471">
            <v>3</v>
          </cell>
          <cell r="L471">
            <v>893884</v>
          </cell>
          <cell r="N471">
            <v>89388</v>
          </cell>
          <cell r="P471">
            <v>0</v>
          </cell>
          <cell r="Q471">
            <v>2682</v>
          </cell>
          <cell r="R471">
            <v>0</v>
          </cell>
          <cell r="T471">
            <v>268</v>
          </cell>
          <cell r="V471">
            <v>2950</v>
          </cell>
        </row>
        <row r="472">
          <cell r="D472">
            <v>5</v>
          </cell>
          <cell r="F472" t="str">
            <v>Bomba de piso vertical 3ªcircuito de molienda tamaño 6" 50 HP</v>
          </cell>
          <cell r="G472" t="str">
            <v>un</v>
          </cell>
          <cell r="H472">
            <v>2</v>
          </cell>
          <cell r="L472">
            <v>30588</v>
          </cell>
          <cell r="N472">
            <v>3059</v>
          </cell>
          <cell r="P472">
            <v>0</v>
          </cell>
          <cell r="Q472">
            <v>61</v>
          </cell>
          <cell r="R472">
            <v>0</v>
          </cell>
          <cell r="T472">
            <v>6</v>
          </cell>
          <cell r="V472">
            <v>67</v>
          </cell>
        </row>
        <row r="473">
          <cell r="D473">
            <v>5</v>
          </cell>
          <cell r="F473" t="str">
            <v>Cajon alimentador ciclones capacidad util=485 m3</v>
          </cell>
          <cell r="G473" t="str">
            <v>ton</v>
          </cell>
          <cell r="H473">
            <v>60</v>
          </cell>
          <cell r="M473">
            <v>4300</v>
          </cell>
          <cell r="N473">
            <v>1450</v>
          </cell>
          <cell r="P473">
            <v>0</v>
          </cell>
          <cell r="Q473">
            <v>0</v>
          </cell>
          <cell r="R473">
            <v>258</v>
          </cell>
          <cell r="T473">
            <v>87</v>
          </cell>
          <cell r="V473">
            <v>345</v>
          </cell>
        </row>
        <row r="474">
          <cell r="D474">
            <v>5</v>
          </cell>
          <cell r="F474" t="str">
            <v>Harnero descarga molino SAG tamaño 12'x24' 60HP</v>
          </cell>
          <cell r="G474" t="str">
            <v>un</v>
          </cell>
          <cell r="H474">
            <v>2</v>
          </cell>
          <cell r="L474">
            <v>232426</v>
          </cell>
          <cell r="N474">
            <v>23243</v>
          </cell>
          <cell r="P474">
            <v>0</v>
          </cell>
          <cell r="Q474">
            <v>465</v>
          </cell>
          <cell r="R474">
            <v>0</v>
          </cell>
          <cell r="T474">
            <v>46</v>
          </cell>
          <cell r="V474">
            <v>511</v>
          </cell>
        </row>
        <row r="475">
          <cell r="D475">
            <v>5</v>
          </cell>
          <cell r="F475" t="str">
            <v>Molino bolas Gearless 25' x 40' 20.000 HP</v>
          </cell>
          <cell r="G475" t="str">
            <v>un</v>
          </cell>
          <cell r="H475">
            <v>2</v>
          </cell>
          <cell r="L475">
            <v>9144273</v>
          </cell>
          <cell r="N475">
            <v>914427</v>
          </cell>
          <cell r="P475">
            <v>0</v>
          </cell>
          <cell r="Q475">
            <v>18289</v>
          </cell>
          <cell r="R475">
            <v>0</v>
          </cell>
          <cell r="T475">
            <v>1829</v>
          </cell>
          <cell r="V475">
            <v>20118</v>
          </cell>
        </row>
        <row r="476">
          <cell r="D476">
            <v>5</v>
          </cell>
          <cell r="F476" t="str">
            <v>Puente grua mantencion molino SAG cap 30/8 ton LUZ=36m</v>
          </cell>
          <cell r="G476" t="str">
            <v>un</v>
          </cell>
          <cell r="H476">
            <v>1</v>
          </cell>
          <cell r="L476">
            <v>186310</v>
          </cell>
          <cell r="N476">
            <v>18631</v>
          </cell>
          <cell r="P476">
            <v>93</v>
          </cell>
          <cell r="Q476">
            <v>93</v>
          </cell>
          <cell r="R476">
            <v>0</v>
          </cell>
          <cell r="T476">
            <v>19</v>
          </cell>
          <cell r="V476">
            <v>205</v>
          </cell>
        </row>
        <row r="477">
          <cell r="D477">
            <v>5</v>
          </cell>
          <cell r="F477" t="str">
            <v>Puente grua mantencion baterias cap=10ton luz=15.6 m</v>
          </cell>
          <cell r="G477" t="str">
            <v>un</v>
          </cell>
          <cell r="H477">
            <v>1</v>
          </cell>
          <cell r="L477">
            <v>151160</v>
          </cell>
          <cell r="N477">
            <v>19058</v>
          </cell>
          <cell r="P477">
            <v>75.5</v>
          </cell>
          <cell r="Q477">
            <v>75.5</v>
          </cell>
          <cell r="R477">
            <v>0</v>
          </cell>
          <cell r="T477">
            <v>19</v>
          </cell>
          <cell r="V477">
            <v>170</v>
          </cell>
        </row>
        <row r="478">
          <cell r="D478">
            <v>5</v>
          </cell>
          <cell r="F478" t="str">
            <v>Puente grua mantencion molino de bolas cap:30/8 ton luz=31.3 m</v>
          </cell>
          <cell r="G478" t="str">
            <v>un</v>
          </cell>
          <cell r="H478">
            <v>1</v>
          </cell>
          <cell r="L478">
            <v>186310</v>
          </cell>
          <cell r="N478">
            <v>18631</v>
          </cell>
          <cell r="P478">
            <v>93</v>
          </cell>
          <cell r="Q478">
            <v>93</v>
          </cell>
          <cell r="R478">
            <v>0</v>
          </cell>
          <cell r="T478">
            <v>19</v>
          </cell>
          <cell r="V478">
            <v>205</v>
          </cell>
        </row>
        <row r="479">
          <cell r="D479">
            <v>5</v>
          </cell>
          <cell r="F479" t="str">
            <v>Maquina enlainadora (a definir 1 o 2)</v>
          </cell>
          <cell r="G479" t="str">
            <v>gl</v>
          </cell>
          <cell r="H479">
            <v>1</v>
          </cell>
          <cell r="M479">
            <v>622000</v>
          </cell>
          <cell r="R479">
            <v>622</v>
          </cell>
          <cell r="S479">
            <v>0</v>
          </cell>
          <cell r="V479">
            <v>622</v>
          </cell>
        </row>
        <row r="480">
          <cell r="D480" t="str">
            <v>CAÑERIAS</v>
          </cell>
        </row>
        <row r="481">
          <cell r="D481">
            <v>6</v>
          </cell>
          <cell r="F481" t="str">
            <v>Global tuberías válvulas y fittings (se aplica 7.7% equipos mecànicos)</v>
          </cell>
          <cell r="G481" t="str">
            <v>gl</v>
          </cell>
          <cell r="H481">
            <v>1</v>
          </cell>
          <cell r="N481">
            <v>2839230</v>
          </cell>
          <cell r="P481">
            <v>0</v>
          </cell>
          <cell r="Q481">
            <v>0</v>
          </cell>
          <cell r="R481">
            <v>0</v>
          </cell>
          <cell r="T481">
            <v>2839</v>
          </cell>
          <cell r="V481">
            <v>2839</v>
          </cell>
        </row>
        <row r="482">
          <cell r="D482" t="str">
            <v>ELECTRICIDAD</v>
          </cell>
        </row>
        <row r="483">
          <cell r="D483">
            <v>7</v>
          </cell>
          <cell r="F483" t="str">
            <v>Global equipos eléctricos (se aplica 8.9% equipos mecánicos)</v>
          </cell>
          <cell r="G483" t="str">
            <v>gl</v>
          </cell>
          <cell r="H483">
            <v>1</v>
          </cell>
          <cell r="N483">
            <v>3281707</v>
          </cell>
          <cell r="P483">
            <v>0</v>
          </cell>
          <cell r="Q483">
            <v>0</v>
          </cell>
          <cell r="R483">
            <v>0</v>
          </cell>
          <cell r="T483">
            <v>3282</v>
          </cell>
          <cell r="V483">
            <v>3282</v>
          </cell>
        </row>
        <row r="484">
          <cell r="E484" t="str">
            <v>MOLIENDA</v>
          </cell>
          <cell r="P484">
            <v>2167.5</v>
          </cell>
          <cell r="Q484">
            <v>31030.5</v>
          </cell>
          <cell r="R484">
            <v>5136</v>
          </cell>
          <cell r="S484">
            <v>0</v>
          </cell>
          <cell r="T484">
            <v>12889</v>
          </cell>
          <cell r="V484">
            <v>51223</v>
          </cell>
        </row>
        <row r="488">
          <cell r="D488" t="str">
            <v>EXCAVACIONES Y RELLENOS</v>
          </cell>
        </row>
        <row r="489">
          <cell r="D489">
            <v>1</v>
          </cell>
          <cell r="F489" t="str">
            <v>Excavaciones</v>
          </cell>
          <cell r="G489" t="str">
            <v>m3</v>
          </cell>
          <cell r="H489">
            <v>1200</v>
          </cell>
          <cell r="N489">
            <v>11</v>
          </cell>
          <cell r="P489">
            <v>0</v>
          </cell>
          <cell r="Q489">
            <v>0</v>
          </cell>
          <cell r="R489">
            <v>0</v>
          </cell>
          <cell r="T489">
            <v>13</v>
          </cell>
          <cell r="V489">
            <v>13</v>
          </cell>
        </row>
        <row r="490">
          <cell r="D490">
            <v>1</v>
          </cell>
          <cell r="F490" t="str">
            <v>Excavación estructurales</v>
          </cell>
          <cell r="G490" t="str">
            <v>m3</v>
          </cell>
          <cell r="H490">
            <v>240</v>
          </cell>
          <cell r="N490">
            <v>17</v>
          </cell>
          <cell r="P490">
            <v>0</v>
          </cell>
          <cell r="Q490">
            <v>0</v>
          </cell>
          <cell r="R490">
            <v>0</v>
          </cell>
          <cell r="T490">
            <v>4</v>
          </cell>
          <cell r="V490">
            <v>4</v>
          </cell>
        </row>
        <row r="491">
          <cell r="D491">
            <v>4</v>
          </cell>
          <cell r="F491" t="str">
            <v>Relleno compactado</v>
          </cell>
          <cell r="G491" t="str">
            <v>m3</v>
          </cell>
          <cell r="H491">
            <v>525</v>
          </cell>
          <cell r="N491">
            <v>14</v>
          </cell>
          <cell r="P491">
            <v>0</v>
          </cell>
          <cell r="Q491">
            <v>0</v>
          </cell>
          <cell r="R491">
            <v>0</v>
          </cell>
          <cell r="T491">
            <v>7</v>
          </cell>
          <cell r="V491">
            <v>7</v>
          </cell>
        </row>
        <row r="492">
          <cell r="D492">
            <v>1</v>
          </cell>
          <cell r="F492" t="str">
            <v>Construccion salas electricas</v>
          </cell>
          <cell r="G492" t="str">
            <v>m2</v>
          </cell>
          <cell r="H492">
            <v>180</v>
          </cell>
          <cell r="N492">
            <v>400</v>
          </cell>
          <cell r="P492">
            <v>0</v>
          </cell>
          <cell r="Q492">
            <v>0</v>
          </cell>
          <cell r="R492">
            <v>0</v>
          </cell>
          <cell r="T492">
            <v>72</v>
          </cell>
          <cell r="V492">
            <v>72</v>
          </cell>
        </row>
        <row r="493">
          <cell r="D493" t="str">
            <v>HORMIGONES</v>
          </cell>
        </row>
        <row r="494">
          <cell r="D494">
            <v>2</v>
          </cell>
          <cell r="F494" t="str">
            <v xml:space="preserve">Hormigon armado        </v>
          </cell>
          <cell r="G494" t="str">
            <v>m3</v>
          </cell>
          <cell r="H494">
            <v>1380</v>
          </cell>
          <cell r="N494">
            <v>503</v>
          </cell>
          <cell r="P494">
            <v>0</v>
          </cell>
          <cell r="Q494">
            <v>0</v>
          </cell>
          <cell r="R494">
            <v>0</v>
          </cell>
          <cell r="T494">
            <v>694</v>
          </cell>
          <cell r="V494">
            <v>694</v>
          </cell>
        </row>
        <row r="495">
          <cell r="D495" t="str">
            <v>ESTRUCTURAS METALICAS</v>
          </cell>
        </row>
        <row r="496">
          <cell r="D496">
            <v>3</v>
          </cell>
          <cell r="F496" t="str">
            <v xml:space="preserve">Estructuras metálicas  </v>
          </cell>
          <cell r="G496" t="str">
            <v>ton</v>
          </cell>
          <cell r="H496">
            <v>172.5</v>
          </cell>
          <cell r="M496">
            <v>1900</v>
          </cell>
          <cell r="N496">
            <v>870</v>
          </cell>
          <cell r="P496">
            <v>0</v>
          </cell>
          <cell r="Q496">
            <v>0</v>
          </cell>
          <cell r="R496">
            <v>328</v>
          </cell>
          <cell r="T496">
            <v>150</v>
          </cell>
          <cell r="V496">
            <v>478</v>
          </cell>
        </row>
        <row r="497">
          <cell r="D497">
            <v>3</v>
          </cell>
          <cell r="F497" t="str">
            <v>Caldererìa</v>
          </cell>
          <cell r="G497" t="str">
            <v>ton</v>
          </cell>
          <cell r="H497">
            <v>34.5</v>
          </cell>
          <cell r="M497">
            <v>4300</v>
          </cell>
          <cell r="N497">
            <v>1450</v>
          </cell>
          <cell r="P497">
            <v>0</v>
          </cell>
          <cell r="Q497">
            <v>0</v>
          </cell>
          <cell r="R497">
            <v>148</v>
          </cell>
          <cell r="T497">
            <v>50</v>
          </cell>
          <cell r="V497">
            <v>198</v>
          </cell>
        </row>
        <row r="498">
          <cell r="D498" t="str">
            <v>CONSTRUCCIONES VARIAS</v>
          </cell>
        </row>
        <row r="499">
          <cell r="D499" t="str">
            <v>MECANICA</v>
          </cell>
        </row>
        <row r="500">
          <cell r="D500">
            <v>5</v>
          </cell>
          <cell r="F500" t="str">
            <v>Alimentadores chancadores A=60", L=9, 75HP</v>
          </cell>
          <cell r="G500" t="str">
            <v>un</v>
          </cell>
          <cell r="H500">
            <v>3</v>
          </cell>
          <cell r="L500">
            <v>37216</v>
          </cell>
          <cell r="N500">
            <v>5400</v>
          </cell>
          <cell r="P500">
            <v>0</v>
          </cell>
          <cell r="Q500">
            <v>112</v>
          </cell>
          <cell r="R500">
            <v>0</v>
          </cell>
          <cell r="T500">
            <v>16</v>
          </cell>
          <cell r="V500">
            <v>128</v>
          </cell>
        </row>
        <row r="501">
          <cell r="D501">
            <v>5</v>
          </cell>
          <cell r="F501" t="str">
            <v>Correa alta pendiente de Pebbles SAG1, 2 y 3 (CV-02/CV-02A) A=60", L=65m  42HP</v>
          </cell>
          <cell r="G501" t="str">
            <v>un</v>
          </cell>
          <cell r="H501">
            <v>1</v>
          </cell>
          <cell r="L501">
            <v>983935</v>
          </cell>
          <cell r="N501">
            <v>147590</v>
          </cell>
          <cell r="P501">
            <v>0</v>
          </cell>
          <cell r="Q501">
            <v>984</v>
          </cell>
          <cell r="R501">
            <v>0</v>
          </cell>
          <cell r="T501">
            <v>148</v>
          </cell>
          <cell r="V501">
            <v>1132</v>
          </cell>
        </row>
        <row r="502">
          <cell r="D502">
            <v>5</v>
          </cell>
          <cell r="F502" t="str">
            <v>Correa alimentacion tolva pebbles CV-06 A=60"; L=91m, 335HP</v>
          </cell>
          <cell r="G502" t="str">
            <v>mt</v>
          </cell>
          <cell r="H502">
            <v>91</v>
          </cell>
          <cell r="L502">
            <v>4135</v>
          </cell>
          <cell r="N502">
            <v>600</v>
          </cell>
          <cell r="P502">
            <v>376</v>
          </cell>
          <cell r="Q502">
            <v>0</v>
          </cell>
          <cell r="R502">
            <v>0</v>
          </cell>
          <cell r="T502">
            <v>55</v>
          </cell>
          <cell r="V502">
            <v>431</v>
          </cell>
        </row>
        <row r="503">
          <cell r="D503">
            <v>5</v>
          </cell>
          <cell r="F503" t="str">
            <v>Repotenciamiento Motor 335HP Correa Pebbles CV-06</v>
          </cell>
          <cell r="G503" t="str">
            <v>un</v>
          </cell>
          <cell r="H503">
            <v>1</v>
          </cell>
          <cell r="L503">
            <v>20100</v>
          </cell>
          <cell r="N503">
            <v>2010</v>
          </cell>
          <cell r="Q503">
            <v>20</v>
          </cell>
          <cell r="R503">
            <v>0</v>
          </cell>
          <cell r="T503">
            <v>2</v>
          </cell>
          <cell r="V503">
            <v>22</v>
          </cell>
        </row>
        <row r="504">
          <cell r="D504">
            <v>5</v>
          </cell>
          <cell r="F504" t="str">
            <v>Correa retorno Pebbles CV-07 A=60", L=80m, 335HP</v>
          </cell>
          <cell r="G504" t="str">
            <v>mt</v>
          </cell>
          <cell r="H504">
            <v>80</v>
          </cell>
          <cell r="L504">
            <v>4135</v>
          </cell>
          <cell r="N504">
            <v>600</v>
          </cell>
          <cell r="P504">
            <v>331</v>
          </cell>
          <cell r="Q504">
            <v>0</v>
          </cell>
          <cell r="R504">
            <v>0</v>
          </cell>
          <cell r="T504">
            <v>48</v>
          </cell>
          <cell r="V504">
            <v>379</v>
          </cell>
        </row>
        <row r="505">
          <cell r="D505">
            <v>5</v>
          </cell>
          <cell r="F505" t="str">
            <v>Repotenciamiento Motor 335HP Correa Pebbles CV-07</v>
          </cell>
          <cell r="G505" t="str">
            <v>un</v>
          </cell>
          <cell r="H505">
            <v>1</v>
          </cell>
          <cell r="L505">
            <v>20100</v>
          </cell>
          <cell r="N505">
            <v>2010</v>
          </cell>
          <cell r="P505">
            <v>0</v>
          </cell>
          <cell r="Q505">
            <v>20</v>
          </cell>
          <cell r="R505">
            <v>0</v>
          </cell>
          <cell r="T505">
            <v>2</v>
          </cell>
          <cell r="V505">
            <v>22</v>
          </cell>
        </row>
        <row r="506">
          <cell r="D506">
            <v>5</v>
          </cell>
          <cell r="F506" t="str">
            <v>Repotenciamiento Motor 50HP Correa Pebbles CV-08</v>
          </cell>
          <cell r="G506" t="str">
            <v>un</v>
          </cell>
          <cell r="H506">
            <v>1</v>
          </cell>
          <cell r="L506">
            <v>5000</v>
          </cell>
          <cell r="N506">
            <v>500</v>
          </cell>
          <cell r="P506">
            <v>0</v>
          </cell>
          <cell r="Q506">
            <v>5</v>
          </cell>
          <cell r="R506">
            <v>0</v>
          </cell>
          <cell r="T506">
            <v>1</v>
          </cell>
          <cell r="V506">
            <v>6</v>
          </cell>
        </row>
        <row r="507">
          <cell r="D507">
            <v>5</v>
          </cell>
          <cell r="F507" t="str">
            <v>Correa recolectora de Pebbles CV-013 A=48", L=27; 20HP</v>
          </cell>
          <cell r="G507" t="str">
            <v>mt</v>
          </cell>
          <cell r="H507">
            <v>27</v>
          </cell>
          <cell r="L507">
            <v>4135</v>
          </cell>
          <cell r="N507">
            <v>600</v>
          </cell>
          <cell r="P507">
            <v>112</v>
          </cell>
          <cell r="Q507">
            <v>0</v>
          </cell>
          <cell r="R507">
            <v>0</v>
          </cell>
          <cell r="T507">
            <v>16</v>
          </cell>
          <cell r="V507">
            <v>128</v>
          </cell>
        </row>
        <row r="508">
          <cell r="D508">
            <v>5</v>
          </cell>
          <cell r="F508" t="str">
            <v>Correa retorno Pebbles CV-22 A=48", L=21m, v=1.5m/s, 40HP</v>
          </cell>
          <cell r="G508" t="str">
            <v>mt</v>
          </cell>
          <cell r="H508">
            <v>21</v>
          </cell>
          <cell r="L508">
            <v>4135</v>
          </cell>
          <cell r="N508">
            <v>600</v>
          </cell>
          <cell r="P508">
            <v>87</v>
          </cell>
          <cell r="Q508">
            <v>0</v>
          </cell>
          <cell r="R508">
            <v>0</v>
          </cell>
          <cell r="T508">
            <v>13</v>
          </cell>
          <cell r="V508">
            <v>100</v>
          </cell>
        </row>
        <row r="509">
          <cell r="D509">
            <v>5</v>
          </cell>
          <cell r="F509" t="str">
            <v>Chancador cono tipo MP c.s.s. 10@ 13mm.1000HP</v>
          </cell>
          <cell r="G509" t="str">
            <v>un</v>
          </cell>
          <cell r="H509">
            <v>2</v>
          </cell>
          <cell r="L509">
            <v>1713158</v>
          </cell>
          <cell r="N509">
            <v>171316</v>
          </cell>
          <cell r="P509">
            <v>0</v>
          </cell>
          <cell r="Q509">
            <v>3426</v>
          </cell>
          <cell r="R509">
            <v>0</v>
          </cell>
          <cell r="T509">
            <v>343</v>
          </cell>
          <cell r="V509">
            <v>3769</v>
          </cell>
        </row>
        <row r="510">
          <cell r="D510">
            <v>5</v>
          </cell>
          <cell r="F510" t="str">
            <v>Electroiman permanente</v>
          </cell>
          <cell r="G510" t="str">
            <v>un</v>
          </cell>
          <cell r="H510">
            <v>1</v>
          </cell>
          <cell r="L510">
            <v>83969</v>
          </cell>
          <cell r="N510">
            <v>8397</v>
          </cell>
          <cell r="P510">
            <v>0</v>
          </cell>
          <cell r="Q510">
            <v>84</v>
          </cell>
          <cell r="R510">
            <v>0</v>
          </cell>
          <cell r="T510">
            <v>8</v>
          </cell>
          <cell r="V510">
            <v>92</v>
          </cell>
        </row>
        <row r="511">
          <cell r="D511">
            <v>5</v>
          </cell>
          <cell r="F511" t="str">
            <v>Tolva de Pebbles cap: 750 ton</v>
          </cell>
          <cell r="G511" t="str">
            <v>un</v>
          </cell>
          <cell r="H511">
            <v>2</v>
          </cell>
          <cell r="M511">
            <v>353500</v>
          </cell>
          <cell r="N511">
            <v>108860</v>
          </cell>
          <cell r="P511">
            <v>0</v>
          </cell>
          <cell r="Q511">
            <v>0</v>
          </cell>
          <cell r="R511">
            <v>707</v>
          </cell>
          <cell r="T511">
            <v>218</v>
          </cell>
          <cell r="V511">
            <v>925</v>
          </cell>
        </row>
        <row r="512">
          <cell r="D512">
            <v>5</v>
          </cell>
          <cell r="F512" t="str">
            <v>Sistema supresor de polvo</v>
          </cell>
          <cell r="G512" t="str">
            <v>gl</v>
          </cell>
          <cell r="H512">
            <v>1</v>
          </cell>
          <cell r="M512">
            <v>24000</v>
          </cell>
          <cell r="N512">
            <v>5400</v>
          </cell>
          <cell r="P512">
            <v>0</v>
          </cell>
          <cell r="Q512">
            <v>0</v>
          </cell>
          <cell r="R512">
            <v>12</v>
          </cell>
          <cell r="S512">
            <v>12</v>
          </cell>
          <cell r="T512">
            <v>5</v>
          </cell>
          <cell r="V512">
            <v>29</v>
          </cell>
        </row>
        <row r="513">
          <cell r="D513" t="str">
            <v>CAÑERIAS</v>
          </cell>
        </row>
        <row r="514">
          <cell r="D514">
            <v>6</v>
          </cell>
          <cell r="F514" t="str">
            <v>Global tuberías válvulas y fittings (se aplica 7.7% equipos mecànicos)</v>
          </cell>
          <cell r="G514" t="str">
            <v>gl</v>
          </cell>
          <cell r="H514">
            <v>1</v>
          </cell>
          <cell r="N514">
            <v>540694</v>
          </cell>
          <cell r="P514">
            <v>0</v>
          </cell>
          <cell r="Q514">
            <v>0</v>
          </cell>
          <cell r="R514">
            <v>0</v>
          </cell>
          <cell r="T514">
            <v>541</v>
          </cell>
          <cell r="V514">
            <v>541</v>
          </cell>
        </row>
        <row r="515">
          <cell r="D515" t="str">
            <v>ELECTRICIDAD</v>
          </cell>
        </row>
        <row r="516">
          <cell r="D516">
            <v>7</v>
          </cell>
          <cell r="F516" t="str">
            <v>Global equipos eléctricos (se aplica 8.9% equipos mecánicos)</v>
          </cell>
          <cell r="G516" t="str">
            <v>gl</v>
          </cell>
          <cell r="H516">
            <v>1</v>
          </cell>
          <cell r="N516">
            <v>624958</v>
          </cell>
          <cell r="P516">
            <v>0</v>
          </cell>
          <cell r="Q516">
            <v>0</v>
          </cell>
          <cell r="R516">
            <v>0</v>
          </cell>
          <cell r="T516">
            <v>625</v>
          </cell>
          <cell r="V516">
            <v>625</v>
          </cell>
        </row>
        <row r="517">
          <cell r="E517" t="str">
            <v>CHANCADO DE PEBBLES</v>
          </cell>
          <cell r="P517">
            <v>906</v>
          </cell>
          <cell r="Q517">
            <v>4651</v>
          </cell>
          <cell r="R517">
            <v>1195</v>
          </cell>
          <cell r="S517">
            <v>12</v>
          </cell>
          <cell r="T517">
            <v>3031</v>
          </cell>
          <cell r="V517">
            <v>9795</v>
          </cell>
        </row>
        <row r="518">
          <cell r="E518" t="str">
            <v>MOLIENDA</v>
          </cell>
          <cell r="P518">
            <v>3073.5</v>
          </cell>
          <cell r="Q518">
            <v>35681.5</v>
          </cell>
          <cell r="R518">
            <v>6331</v>
          </cell>
          <cell r="S518">
            <v>12</v>
          </cell>
          <cell r="T518">
            <v>15920</v>
          </cell>
          <cell r="V518">
            <v>61018</v>
          </cell>
        </row>
        <row r="523">
          <cell r="D523" t="str">
            <v>EXCAVACIONES Y RELLENOS</v>
          </cell>
        </row>
        <row r="524">
          <cell r="D524">
            <v>1</v>
          </cell>
          <cell r="F524" t="str">
            <v>Excavación estructural en terreno duro</v>
          </cell>
          <cell r="G524" t="str">
            <v>m3</v>
          </cell>
          <cell r="H524">
            <v>3517.2</v>
          </cell>
          <cell r="N524">
            <v>53</v>
          </cell>
          <cell r="P524">
            <v>0</v>
          </cell>
          <cell r="Q524">
            <v>0</v>
          </cell>
          <cell r="R524">
            <v>0</v>
          </cell>
          <cell r="S524">
            <v>0</v>
          </cell>
          <cell r="T524">
            <v>186.41159999999996</v>
          </cell>
          <cell r="V524">
            <v>186.41159999999996</v>
          </cell>
        </row>
        <row r="525">
          <cell r="D525">
            <v>1</v>
          </cell>
          <cell r="F525" t="str">
            <v>Excavación  riel grúa portal</v>
          </cell>
          <cell r="G525" t="str">
            <v>m3</v>
          </cell>
          <cell r="H525">
            <v>94.8</v>
          </cell>
          <cell r="N525">
            <v>11</v>
          </cell>
          <cell r="P525">
            <v>0</v>
          </cell>
          <cell r="Q525">
            <v>0</v>
          </cell>
          <cell r="R525">
            <v>0</v>
          </cell>
          <cell r="S525">
            <v>0</v>
          </cell>
          <cell r="T525">
            <v>1.0427999999999999</v>
          </cell>
          <cell r="V525">
            <v>1.0427999999999999</v>
          </cell>
        </row>
        <row r="526">
          <cell r="D526" t="str">
            <v>HORMIGONES</v>
          </cell>
        </row>
        <row r="527">
          <cell r="D527">
            <v>2</v>
          </cell>
          <cell r="F527" t="str">
            <v>Hormigon armado           celdas y obras anexas</v>
          </cell>
          <cell r="G527" t="str">
            <v>m3</v>
          </cell>
          <cell r="H527">
            <v>1120.0999999999999</v>
          </cell>
          <cell r="N527">
            <v>503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563.41029999999989</v>
          </cell>
          <cell r="V527">
            <v>563.41029999999989</v>
          </cell>
        </row>
        <row r="528">
          <cell r="D528">
            <v>2</v>
          </cell>
          <cell r="F528" t="str">
            <v>Hormigón armado           riel grúa portal</v>
          </cell>
          <cell r="G528" t="str">
            <v>m3</v>
          </cell>
          <cell r="H528">
            <v>650.9</v>
          </cell>
          <cell r="N528">
            <v>503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327.40270000000004</v>
          </cell>
          <cell r="V528">
            <v>327.40270000000004</v>
          </cell>
        </row>
        <row r="529">
          <cell r="D529">
            <v>4</v>
          </cell>
          <cell r="F529" t="str">
            <v>Modificación canal de relaves</v>
          </cell>
          <cell r="G529" t="str">
            <v>gl</v>
          </cell>
          <cell r="H529">
            <v>1</v>
          </cell>
          <cell r="N529">
            <v>200000</v>
          </cell>
          <cell r="P529">
            <v>0</v>
          </cell>
          <cell r="Q529">
            <v>0</v>
          </cell>
          <cell r="R529">
            <v>0</v>
          </cell>
          <cell r="S529">
            <v>0</v>
          </cell>
          <cell r="T529">
            <v>200</v>
          </cell>
          <cell r="V529">
            <v>200</v>
          </cell>
        </row>
        <row r="530">
          <cell r="D530" t="str">
            <v>ESTRUCTURAS METALICAS</v>
          </cell>
        </row>
        <row r="531">
          <cell r="D531">
            <v>3</v>
          </cell>
          <cell r="F531" t="str">
            <v>Estructuras metálicas     plataformas</v>
          </cell>
          <cell r="G531" t="str">
            <v>ton</v>
          </cell>
          <cell r="H531">
            <v>63.249999999999993</v>
          </cell>
          <cell r="M531">
            <v>1900</v>
          </cell>
          <cell r="N531">
            <v>870</v>
          </cell>
          <cell r="P531">
            <v>0</v>
          </cell>
          <cell r="Q531">
            <v>0</v>
          </cell>
          <cell r="R531">
            <v>120.17499999999998</v>
          </cell>
          <cell r="S531">
            <v>0</v>
          </cell>
          <cell r="T531">
            <v>55.027499999999989</v>
          </cell>
          <cell r="V531">
            <v>175.20249999999999</v>
          </cell>
        </row>
        <row r="532">
          <cell r="D532" t="str">
            <v>CONSTRUCCIONES VARIAS</v>
          </cell>
        </row>
        <row r="533">
          <cell r="D533">
            <v>4</v>
          </cell>
          <cell r="F533" t="str">
            <v>Construcción salas eléctricas</v>
          </cell>
          <cell r="G533" t="str">
            <v>m2</v>
          </cell>
          <cell r="H533">
            <v>302.39999999999998</v>
          </cell>
          <cell r="N533">
            <v>400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120.95999999999998</v>
          </cell>
          <cell r="V533">
            <v>120.95999999999998</v>
          </cell>
        </row>
        <row r="534">
          <cell r="D534" t="str">
            <v>MECANICA</v>
          </cell>
        </row>
        <row r="535">
          <cell r="D535">
            <v>5</v>
          </cell>
          <cell r="F535" t="str">
            <v>Bomba de piso vertical tamaño 6" 60HP</v>
          </cell>
          <cell r="G535" t="str">
            <v>un</v>
          </cell>
          <cell r="H535">
            <v>1</v>
          </cell>
          <cell r="L535">
            <v>40614</v>
          </cell>
          <cell r="N535">
            <v>4061</v>
          </cell>
          <cell r="P535">
            <v>0</v>
          </cell>
          <cell r="Q535">
            <v>40.613999999999997</v>
          </cell>
          <cell r="R535">
            <v>0</v>
          </cell>
          <cell r="T535">
            <v>4.0609999999999999</v>
          </cell>
          <cell r="V535">
            <v>44.674999999999997</v>
          </cell>
        </row>
        <row r="536">
          <cell r="D536">
            <v>5</v>
          </cell>
          <cell r="F536" t="str">
            <v>Bomba de piso vertical tamaño 8" 100HP</v>
          </cell>
          <cell r="G536" t="str">
            <v>un</v>
          </cell>
          <cell r="H536">
            <v>1</v>
          </cell>
          <cell r="L536">
            <v>50994</v>
          </cell>
          <cell r="N536">
            <v>5099</v>
          </cell>
          <cell r="P536">
            <v>0</v>
          </cell>
          <cell r="Q536">
            <v>50.994</v>
          </cell>
          <cell r="R536">
            <v>0</v>
          </cell>
          <cell r="T536">
            <v>5.0990000000000002</v>
          </cell>
          <cell r="V536">
            <v>56.093000000000004</v>
          </cell>
        </row>
        <row r="537">
          <cell r="D537">
            <v>5</v>
          </cell>
          <cell r="F537" t="str">
            <v>Cajon muestreador y distribuidor flotacion primaria con dos tapones 200m3</v>
          </cell>
          <cell r="G537" t="str">
            <v>ton</v>
          </cell>
          <cell r="H537">
            <v>30</v>
          </cell>
          <cell r="L537">
            <v>0</v>
          </cell>
          <cell r="M537">
            <v>4300</v>
          </cell>
          <cell r="N537">
            <v>1450</v>
          </cell>
          <cell r="P537">
            <v>0</v>
          </cell>
          <cell r="Q537">
            <v>0</v>
          </cell>
          <cell r="R537">
            <v>129</v>
          </cell>
          <cell r="T537">
            <v>43.5</v>
          </cell>
          <cell r="V537">
            <v>172.5</v>
          </cell>
        </row>
        <row r="538">
          <cell r="D538">
            <v>5</v>
          </cell>
          <cell r="F538" t="str">
            <v>Celda de flotación primaria cap=5650 pie3 250 HP</v>
          </cell>
          <cell r="G538" t="str">
            <v>un</v>
          </cell>
          <cell r="H538">
            <v>27</v>
          </cell>
          <cell r="L538">
            <v>240921</v>
          </cell>
          <cell r="N538">
            <v>24092</v>
          </cell>
          <cell r="P538">
            <v>3252.4335000000001</v>
          </cell>
          <cell r="Q538">
            <v>3252.4335000000001</v>
          </cell>
          <cell r="R538">
            <v>0</v>
          </cell>
          <cell r="T538">
            <v>650.48400000000004</v>
          </cell>
          <cell r="V538">
            <v>7155.3510000000006</v>
          </cell>
        </row>
        <row r="539">
          <cell r="D539">
            <v>5</v>
          </cell>
          <cell r="F539" t="str">
            <v>Grúa portal Biviga 20/8 ton</v>
          </cell>
          <cell r="G539" t="str">
            <v>un</v>
          </cell>
          <cell r="H539">
            <v>1</v>
          </cell>
          <cell r="L539">
            <v>166416</v>
          </cell>
          <cell r="N539">
            <v>16642</v>
          </cell>
          <cell r="P539">
            <v>83.207999999999998</v>
          </cell>
          <cell r="Q539">
            <v>83.207999999999998</v>
          </cell>
          <cell r="R539">
            <v>0</v>
          </cell>
          <cell r="T539">
            <v>16.641999999999999</v>
          </cell>
          <cell r="V539">
            <v>183.05799999999999</v>
          </cell>
        </row>
        <row r="540">
          <cell r="D540" t="str">
            <v>CAÑERIAS</v>
          </cell>
        </row>
        <row r="541">
          <cell r="D541">
            <v>6</v>
          </cell>
          <cell r="F541" t="str">
            <v>Global tuberías válvulas y fittings (se aplica 23% equipos mecànicos)</v>
          </cell>
          <cell r="G541" t="str">
            <v>gl</v>
          </cell>
          <cell r="H541">
            <v>1</v>
          </cell>
          <cell r="N541">
            <v>1750683</v>
          </cell>
          <cell r="P541">
            <v>0</v>
          </cell>
          <cell r="Q541">
            <v>0</v>
          </cell>
          <cell r="R541">
            <v>0</v>
          </cell>
          <cell r="T541">
            <v>1750.683</v>
          </cell>
          <cell r="V541">
            <v>1750.683</v>
          </cell>
        </row>
        <row r="542">
          <cell r="D542" t="str">
            <v>ELECTRICIDAD</v>
          </cell>
        </row>
        <row r="543">
          <cell r="D543">
            <v>7</v>
          </cell>
          <cell r="F543" t="str">
            <v>Global equipos eléctricos (se aplica 14% equipos mecánicos)</v>
          </cell>
          <cell r="G543" t="str">
            <v>gl</v>
          </cell>
          <cell r="H543">
            <v>1</v>
          </cell>
          <cell r="N543">
            <v>1065633</v>
          </cell>
          <cell r="P543">
            <v>0</v>
          </cell>
          <cell r="Q543">
            <v>0</v>
          </cell>
          <cell r="R543">
            <v>0</v>
          </cell>
          <cell r="T543">
            <v>1065.633</v>
          </cell>
          <cell r="V543">
            <v>1065.633</v>
          </cell>
        </row>
        <row r="544">
          <cell r="E544" t="str">
            <v>FLOTACION PRIMARIA</v>
          </cell>
          <cell r="P544">
            <v>3335.6415000000002</v>
          </cell>
          <cell r="Q544">
            <v>3427.2495000000004</v>
          </cell>
          <cell r="R544">
            <v>249.17499999999998</v>
          </cell>
          <cell r="S544">
            <v>0</v>
          </cell>
          <cell r="T544">
            <v>4990.3568999999998</v>
          </cell>
          <cell r="V544">
            <v>12002.422900000003</v>
          </cell>
        </row>
        <row r="548">
          <cell r="D548" t="str">
            <v>EXCAVACIONES Y RELLENOS</v>
          </cell>
        </row>
        <row r="549">
          <cell r="D549">
            <v>1</v>
          </cell>
          <cell r="F549" t="str">
            <v>Excavaciones</v>
          </cell>
          <cell r="G549" t="str">
            <v>m3</v>
          </cell>
          <cell r="H549">
            <v>94.8</v>
          </cell>
          <cell r="N549">
            <v>11</v>
          </cell>
          <cell r="P549">
            <v>0</v>
          </cell>
          <cell r="Q549">
            <v>0</v>
          </cell>
          <cell r="T549">
            <v>1.0427999999999999</v>
          </cell>
          <cell r="V549">
            <v>1.0427999999999999</v>
          </cell>
        </row>
        <row r="550">
          <cell r="D550">
            <v>1</v>
          </cell>
          <cell r="F550" t="str">
            <v>Excavación estructural en terreno duro</v>
          </cell>
          <cell r="G550" t="str">
            <v>m3</v>
          </cell>
          <cell r="H550">
            <v>909.6</v>
          </cell>
          <cell r="N550">
            <v>53</v>
          </cell>
          <cell r="P550">
            <v>0</v>
          </cell>
          <cell r="Q550">
            <v>0</v>
          </cell>
          <cell r="T550">
            <v>48.208800000000004</v>
          </cell>
          <cell r="V550">
            <v>48.208800000000004</v>
          </cell>
        </row>
        <row r="551">
          <cell r="D551" t="str">
            <v>HORMIGONES</v>
          </cell>
        </row>
        <row r="552">
          <cell r="D552">
            <v>2</v>
          </cell>
          <cell r="F552" t="str">
            <v xml:space="preserve">Hormigon armado         </v>
          </cell>
          <cell r="G552" t="str">
            <v>m3</v>
          </cell>
          <cell r="H552">
            <v>2472.5</v>
          </cell>
          <cell r="N552">
            <v>503</v>
          </cell>
          <cell r="P552">
            <v>0</v>
          </cell>
          <cell r="Q552">
            <v>0</v>
          </cell>
          <cell r="T552">
            <v>1243.6675</v>
          </cell>
          <cell r="V552">
            <v>1243.6675</v>
          </cell>
        </row>
        <row r="553">
          <cell r="D553" t="str">
            <v>ESTRUCTURAS METALICAS</v>
          </cell>
        </row>
        <row r="554">
          <cell r="D554">
            <v>3</v>
          </cell>
          <cell r="F554" t="str">
            <v xml:space="preserve">Estructuras metálicas </v>
          </cell>
          <cell r="G554" t="str">
            <v>ton</v>
          </cell>
          <cell r="H554">
            <v>570.4</v>
          </cell>
          <cell r="M554">
            <v>1900</v>
          </cell>
          <cell r="N554">
            <v>870</v>
          </cell>
          <cell r="P554">
            <v>0</v>
          </cell>
          <cell r="Q554">
            <v>0</v>
          </cell>
          <cell r="R554">
            <v>1083.76</v>
          </cell>
          <cell r="T554">
            <v>496.24799999999999</v>
          </cell>
          <cell r="V554">
            <v>1580.008</v>
          </cell>
        </row>
        <row r="555">
          <cell r="D555" t="str">
            <v>MECANICA</v>
          </cell>
        </row>
        <row r="556">
          <cell r="D556">
            <v>5</v>
          </cell>
          <cell r="F556" t="str">
            <v>Celda de flotación de barrido cap=4.500 pie 3 200 HP</v>
          </cell>
          <cell r="G556" t="str">
            <v>un</v>
          </cell>
          <cell r="H556">
            <v>4</v>
          </cell>
          <cell r="L556">
            <v>209376</v>
          </cell>
          <cell r="N556">
            <v>20938</v>
          </cell>
          <cell r="P556">
            <v>418.75200000000001</v>
          </cell>
          <cell r="Q556">
            <v>418.75200000000001</v>
          </cell>
          <cell r="R556">
            <v>0</v>
          </cell>
          <cell r="T556">
            <v>83.751999999999995</v>
          </cell>
          <cell r="V556">
            <v>921.25599999999997</v>
          </cell>
        </row>
        <row r="557">
          <cell r="D557" t="str">
            <v>CAÑERIAS</v>
          </cell>
        </row>
        <row r="558">
          <cell r="D558">
            <v>6</v>
          </cell>
          <cell r="F558" t="str">
            <v>Global tuberías válvulas y fittings (se aplica 23% equipos mecànicos)</v>
          </cell>
          <cell r="G558" t="str">
            <v>gl</v>
          </cell>
          <cell r="H558">
            <v>1</v>
          </cell>
          <cell r="N558">
            <v>211892</v>
          </cell>
          <cell r="P558">
            <v>0</v>
          </cell>
          <cell r="Q558">
            <v>0</v>
          </cell>
          <cell r="R558">
            <v>0</v>
          </cell>
          <cell r="T558">
            <v>211.892</v>
          </cell>
          <cell r="V558">
            <v>211.892</v>
          </cell>
        </row>
        <row r="559">
          <cell r="D559" t="str">
            <v>ELECTRICIDAD</v>
          </cell>
        </row>
        <row r="560">
          <cell r="D560">
            <v>7</v>
          </cell>
          <cell r="F560" t="str">
            <v>Global equipos eléctricos (se aplica 14% equipos mecánicos)</v>
          </cell>
          <cell r="G560" t="str">
            <v>gl</v>
          </cell>
          <cell r="H560">
            <v>1</v>
          </cell>
          <cell r="N560">
            <v>128978</v>
          </cell>
          <cell r="P560">
            <v>0</v>
          </cell>
          <cell r="Q560">
            <v>0</v>
          </cell>
          <cell r="R560">
            <v>0</v>
          </cell>
          <cell r="T560">
            <v>128.97800000000001</v>
          </cell>
          <cell r="V560">
            <v>128.97800000000001</v>
          </cell>
        </row>
        <row r="561">
          <cell r="E561" t="str">
            <v>FLOTACION DE BARRIDO</v>
          </cell>
          <cell r="P561">
            <v>418.75200000000001</v>
          </cell>
          <cell r="Q561">
            <v>418.75200000000001</v>
          </cell>
          <cell r="R561">
            <v>1083.76</v>
          </cell>
          <cell r="S561">
            <v>0</v>
          </cell>
          <cell r="T561">
            <v>2213.7891</v>
          </cell>
          <cell r="V561">
            <v>4135.0530999999992</v>
          </cell>
        </row>
        <row r="565">
          <cell r="D565" t="str">
            <v>EXCAVACIONES Y RELLENOS</v>
          </cell>
        </row>
        <row r="566">
          <cell r="D566">
            <v>1</v>
          </cell>
          <cell r="F566" t="str">
            <v>Excavaciones</v>
          </cell>
          <cell r="G566" t="str">
            <v>m3</v>
          </cell>
          <cell r="H566">
            <v>278.39999999999998</v>
          </cell>
          <cell r="N566">
            <v>11</v>
          </cell>
          <cell r="P566">
            <v>0</v>
          </cell>
          <cell r="Q566">
            <v>0</v>
          </cell>
          <cell r="T566">
            <v>3.0623999999999998</v>
          </cell>
          <cell r="V566">
            <v>3.0623999999999998</v>
          </cell>
        </row>
        <row r="567">
          <cell r="D567" t="str">
            <v>HORMIGONES</v>
          </cell>
        </row>
        <row r="568">
          <cell r="D568">
            <v>2</v>
          </cell>
          <cell r="F568" t="str">
            <v xml:space="preserve">Hormigon armado   </v>
          </cell>
          <cell r="G568" t="str">
            <v>m3</v>
          </cell>
          <cell r="H568">
            <v>212.74999999999997</v>
          </cell>
          <cell r="N568">
            <v>503</v>
          </cell>
          <cell r="P568">
            <v>0</v>
          </cell>
          <cell r="Q568">
            <v>0</v>
          </cell>
          <cell r="T568">
            <v>107.01324999999999</v>
          </cell>
          <cell r="V568">
            <v>107.01324999999999</v>
          </cell>
        </row>
        <row r="569">
          <cell r="D569" t="str">
            <v>ESTRUCTURAS METALICAS</v>
          </cell>
        </row>
        <row r="570">
          <cell r="D570">
            <v>3</v>
          </cell>
          <cell r="F570" t="str">
            <v xml:space="preserve">Estructuras metálicas  </v>
          </cell>
          <cell r="G570" t="str">
            <v>ton</v>
          </cell>
          <cell r="H570">
            <v>98.899999999999991</v>
          </cell>
          <cell r="M570">
            <v>1900</v>
          </cell>
          <cell r="N570">
            <v>870</v>
          </cell>
          <cell r="P570">
            <v>0</v>
          </cell>
          <cell r="Q570">
            <v>0</v>
          </cell>
          <cell r="R570">
            <v>187.90999999999997</v>
          </cell>
          <cell r="T570">
            <v>86.042999999999992</v>
          </cell>
          <cell r="V570">
            <v>273.95299999999997</v>
          </cell>
        </row>
        <row r="571">
          <cell r="D571" t="str">
            <v>MECANICA</v>
          </cell>
        </row>
        <row r="572">
          <cell r="D572">
            <v>5</v>
          </cell>
          <cell r="F572" t="str">
            <v>Batería de 30 ciclones cónicos tipo D20-LB</v>
          </cell>
          <cell r="G572" t="str">
            <v>un</v>
          </cell>
          <cell r="H572">
            <v>1</v>
          </cell>
          <cell r="L572">
            <v>379936</v>
          </cell>
          <cell r="N572">
            <v>37994</v>
          </cell>
          <cell r="P572">
            <v>379.93599999999998</v>
          </cell>
          <cell r="Q572">
            <v>0</v>
          </cell>
          <cell r="R572">
            <v>0</v>
          </cell>
          <cell r="T572">
            <v>37.994</v>
          </cell>
          <cell r="V572">
            <v>417.92999999999995</v>
          </cell>
        </row>
        <row r="573">
          <cell r="D573">
            <v>5</v>
          </cell>
          <cell r="F573" t="str">
            <v>Bomba alimentacion molino remol. Tipo centrof.horiz.12"x10" 100HP</v>
          </cell>
          <cell r="G573" t="str">
            <v>un</v>
          </cell>
          <cell r="H573">
            <v>1</v>
          </cell>
          <cell r="L573">
            <v>20621</v>
          </cell>
          <cell r="N573">
            <v>2062</v>
          </cell>
          <cell r="P573">
            <v>0</v>
          </cell>
          <cell r="Q573">
            <v>20.620999999999999</v>
          </cell>
          <cell r="R573">
            <v>0</v>
          </cell>
          <cell r="T573">
            <v>2.0619999999999998</v>
          </cell>
          <cell r="V573">
            <v>22.683</v>
          </cell>
        </row>
        <row r="574">
          <cell r="D574">
            <v>5</v>
          </cell>
          <cell r="F574" t="str">
            <v>Bomba alimentacion molino remol. Primaria Tipo centrof.horiz.12"x10" 100HP</v>
          </cell>
          <cell r="G574" t="str">
            <v>un</v>
          </cell>
          <cell r="H574">
            <v>2</v>
          </cell>
          <cell r="L574">
            <v>20621</v>
          </cell>
          <cell r="N574">
            <v>2062</v>
          </cell>
          <cell r="P574">
            <v>0</v>
          </cell>
          <cell r="Q574">
            <v>41.241999999999997</v>
          </cell>
          <cell r="R574">
            <v>0</v>
          </cell>
          <cell r="T574">
            <v>4.1239999999999997</v>
          </cell>
          <cell r="V574">
            <v>45.366</v>
          </cell>
        </row>
        <row r="575">
          <cell r="D575">
            <v>5</v>
          </cell>
          <cell r="F575" t="str">
            <v>Molino de remolienda primaria tipo vertical 1.250 HP</v>
          </cell>
          <cell r="G575" t="str">
            <v>un</v>
          </cell>
          <cell r="H575">
            <v>1</v>
          </cell>
          <cell r="L575">
            <v>1690941</v>
          </cell>
          <cell r="N575">
            <v>169094</v>
          </cell>
          <cell r="P575">
            <v>0</v>
          </cell>
          <cell r="Q575">
            <v>1690.941</v>
          </cell>
          <cell r="R575">
            <v>0</v>
          </cell>
          <cell r="T575">
            <v>169.09399999999999</v>
          </cell>
          <cell r="V575">
            <v>1860.0350000000001</v>
          </cell>
        </row>
        <row r="576">
          <cell r="D576">
            <v>5</v>
          </cell>
          <cell r="F576" t="str">
            <v>Cajón alimentación molino remolienda primaria vol.útil=15 m3</v>
          </cell>
          <cell r="G576" t="str">
            <v>ton</v>
          </cell>
          <cell r="H576">
            <v>5</v>
          </cell>
          <cell r="M576">
            <v>4300</v>
          </cell>
          <cell r="N576">
            <v>1450</v>
          </cell>
          <cell r="P576">
            <v>0</v>
          </cell>
          <cell r="Q576">
            <v>0</v>
          </cell>
          <cell r="R576">
            <v>21.5</v>
          </cell>
          <cell r="T576">
            <v>7.25</v>
          </cell>
          <cell r="V576">
            <v>28.75</v>
          </cell>
        </row>
        <row r="577">
          <cell r="D577">
            <v>5</v>
          </cell>
          <cell r="F577" t="str">
            <v>Cajón distribuidor con dos tapones cap 45m3</v>
          </cell>
          <cell r="G577" t="str">
            <v>ton</v>
          </cell>
          <cell r="H577">
            <v>1</v>
          </cell>
          <cell r="M577">
            <v>4300</v>
          </cell>
          <cell r="N577">
            <v>1450</v>
          </cell>
          <cell r="P577">
            <v>0</v>
          </cell>
          <cell r="Q577">
            <v>0</v>
          </cell>
          <cell r="R577">
            <v>4.3</v>
          </cell>
          <cell r="T577">
            <v>1.45</v>
          </cell>
          <cell r="V577">
            <v>5.75</v>
          </cell>
        </row>
        <row r="578">
          <cell r="D578" t="str">
            <v>CAÑERIAS</v>
          </cell>
        </row>
        <row r="579">
          <cell r="D579">
            <v>6</v>
          </cell>
          <cell r="F579" t="str">
            <v>Global tuberías válvulas y fittings (se aplica 23% equipos mecànicos)</v>
          </cell>
          <cell r="G579" t="str">
            <v>gl</v>
          </cell>
          <cell r="H579">
            <v>1</v>
          </cell>
          <cell r="N579">
            <v>547518</v>
          </cell>
          <cell r="P579">
            <v>0</v>
          </cell>
          <cell r="Q579">
            <v>0</v>
          </cell>
          <cell r="R579">
            <v>0</v>
          </cell>
          <cell r="T579">
            <v>547.51800000000003</v>
          </cell>
          <cell r="V579">
            <v>547.51800000000003</v>
          </cell>
        </row>
        <row r="580">
          <cell r="D580" t="str">
            <v>ELECTRICIDAD</v>
          </cell>
        </row>
        <row r="581">
          <cell r="D581">
            <v>7</v>
          </cell>
          <cell r="F581" t="str">
            <v>Global equipos eléctricos (se aplica 14% equipos mecánicos)</v>
          </cell>
          <cell r="G581" t="str">
            <v>gl</v>
          </cell>
          <cell r="H581">
            <v>1</v>
          </cell>
          <cell r="N581">
            <v>333272</v>
          </cell>
          <cell r="P581">
            <v>0</v>
          </cell>
          <cell r="Q581">
            <v>0</v>
          </cell>
          <cell r="R581">
            <v>0</v>
          </cell>
          <cell r="T581">
            <v>333.27199999999999</v>
          </cell>
          <cell r="V581">
            <v>333.27199999999999</v>
          </cell>
        </row>
        <row r="582">
          <cell r="E582" t="str">
            <v>REMOLIENDA PRIMARIA</v>
          </cell>
          <cell r="P582">
            <v>379.93599999999998</v>
          </cell>
          <cell r="Q582">
            <v>1752.8040000000001</v>
          </cell>
          <cell r="R582">
            <v>213.70999999999998</v>
          </cell>
          <cell r="S582">
            <v>0</v>
          </cell>
          <cell r="T582">
            <v>1298.88265</v>
          </cell>
          <cell r="V582">
            <v>3645.3326499999998</v>
          </cell>
        </row>
        <row r="586">
          <cell r="D586" t="str">
            <v>EXCAVACIONES Y RELLENOS</v>
          </cell>
        </row>
        <row r="587">
          <cell r="D587">
            <v>1</v>
          </cell>
          <cell r="F587" t="str">
            <v>Excavación estructural en terreno duro</v>
          </cell>
          <cell r="G587" t="str">
            <v>m3</v>
          </cell>
          <cell r="H587">
            <v>134.4</v>
          </cell>
          <cell r="N587">
            <v>53</v>
          </cell>
          <cell r="P587">
            <v>0</v>
          </cell>
          <cell r="Q587">
            <v>0</v>
          </cell>
          <cell r="T587">
            <v>7.1232000000000006</v>
          </cell>
          <cell r="V587">
            <v>7.1232000000000006</v>
          </cell>
        </row>
        <row r="588">
          <cell r="D588" t="str">
            <v>HORMIGONES</v>
          </cell>
        </row>
        <row r="589">
          <cell r="D589">
            <v>2</v>
          </cell>
          <cell r="F589" t="str">
            <v xml:space="preserve">Hormigon armado   </v>
          </cell>
          <cell r="G589" t="str">
            <v>m3</v>
          </cell>
          <cell r="H589">
            <v>261.04999999999995</v>
          </cell>
          <cell r="N589">
            <v>503</v>
          </cell>
          <cell r="P589">
            <v>0</v>
          </cell>
          <cell r="Q589">
            <v>0</v>
          </cell>
          <cell r="T589">
            <v>131.30814999999996</v>
          </cell>
          <cell r="V589">
            <v>131.30814999999996</v>
          </cell>
        </row>
        <row r="590">
          <cell r="D590" t="str">
            <v>ESTRUCTURAS METALICAS</v>
          </cell>
        </row>
        <row r="591">
          <cell r="D591">
            <v>3</v>
          </cell>
          <cell r="F591" t="str">
            <v xml:space="preserve">Estructuras metálicas  </v>
          </cell>
          <cell r="G591" t="str">
            <v>ton</v>
          </cell>
          <cell r="H591">
            <v>78.199999999999989</v>
          </cell>
          <cell r="M591">
            <v>1900</v>
          </cell>
          <cell r="N591">
            <v>870</v>
          </cell>
          <cell r="P591">
            <v>0</v>
          </cell>
          <cell r="Q591">
            <v>0</v>
          </cell>
          <cell r="R591">
            <v>148.57999999999998</v>
          </cell>
          <cell r="T591">
            <v>68.033999999999992</v>
          </cell>
          <cell r="V591">
            <v>216.61399999999998</v>
          </cell>
        </row>
        <row r="592">
          <cell r="D592" t="str">
            <v>MECANICA</v>
          </cell>
        </row>
        <row r="593">
          <cell r="D593">
            <v>5</v>
          </cell>
          <cell r="F593" t="str">
            <v>Cajón distrib.flotación 1ra. limpieza de 12 salidas con tapones</v>
          </cell>
          <cell r="G593" t="str">
            <v>ton</v>
          </cell>
          <cell r="H593">
            <v>1</v>
          </cell>
          <cell r="M593">
            <v>4300</v>
          </cell>
          <cell r="N593">
            <v>1450</v>
          </cell>
          <cell r="P593">
            <v>0</v>
          </cell>
          <cell r="Q593">
            <v>0</v>
          </cell>
          <cell r="R593">
            <v>4.3</v>
          </cell>
          <cell r="T593">
            <v>1.45</v>
          </cell>
          <cell r="V593">
            <v>5.75</v>
          </cell>
        </row>
        <row r="594">
          <cell r="D594">
            <v>5</v>
          </cell>
          <cell r="F594" t="str">
            <v>celda columna de flotación 1ra limpieza 4m diámetro x 14 m alto</v>
          </cell>
          <cell r="G594" t="str">
            <v>un</v>
          </cell>
          <cell r="H594">
            <v>3</v>
          </cell>
          <cell r="L594">
            <v>188850</v>
          </cell>
          <cell r="N594">
            <v>18885</v>
          </cell>
          <cell r="P594">
            <v>283.27499999999998</v>
          </cell>
          <cell r="Q594">
            <v>283.27499999999998</v>
          </cell>
          <cell r="R594">
            <v>0</v>
          </cell>
          <cell r="T594">
            <v>56.655000000000001</v>
          </cell>
          <cell r="V594">
            <v>623.20499999999993</v>
          </cell>
        </row>
        <row r="595">
          <cell r="D595">
            <v>5</v>
          </cell>
          <cell r="F595" t="str">
            <v>Compresor de aire celdas de columna</v>
          </cell>
          <cell r="G595" t="str">
            <v>un</v>
          </cell>
          <cell r="H595">
            <v>1</v>
          </cell>
          <cell r="L595">
            <v>212289</v>
          </cell>
          <cell r="N595">
            <v>21229</v>
          </cell>
          <cell r="P595">
            <v>0</v>
          </cell>
          <cell r="Q595">
            <v>212.28899999999999</v>
          </cell>
          <cell r="R595">
            <v>0</v>
          </cell>
          <cell r="T595">
            <v>21.228999999999999</v>
          </cell>
          <cell r="V595">
            <v>233.51799999999997</v>
          </cell>
        </row>
        <row r="596">
          <cell r="D596" t="str">
            <v>CAÑERIAS</v>
          </cell>
        </row>
        <row r="597">
          <cell r="D597">
            <v>6</v>
          </cell>
          <cell r="F597" t="str">
            <v>Global tuberías válvulas y fittings (se aplica 23% equipos mecànicos)</v>
          </cell>
          <cell r="G597" t="str">
            <v>gl</v>
          </cell>
          <cell r="H597">
            <v>1</v>
          </cell>
          <cell r="N597">
            <v>198369</v>
          </cell>
          <cell r="P597">
            <v>0</v>
          </cell>
          <cell r="Q597">
            <v>0</v>
          </cell>
          <cell r="R597">
            <v>0</v>
          </cell>
          <cell r="T597">
            <v>198.369</v>
          </cell>
          <cell r="V597">
            <v>198.369</v>
          </cell>
        </row>
        <row r="598">
          <cell r="D598" t="str">
            <v>ELECTRICIDAD</v>
          </cell>
        </row>
        <row r="599">
          <cell r="D599">
            <v>7</v>
          </cell>
          <cell r="F599" t="str">
            <v>Global equipos eléctricos (se aplica 14% equipos mecánicos)</v>
          </cell>
          <cell r="G599" t="str">
            <v>gl</v>
          </cell>
          <cell r="H599">
            <v>1</v>
          </cell>
          <cell r="N599">
            <v>120746</v>
          </cell>
          <cell r="P599">
            <v>0</v>
          </cell>
          <cell r="Q599">
            <v>0</v>
          </cell>
          <cell r="R599">
            <v>0</v>
          </cell>
          <cell r="T599">
            <v>120.746</v>
          </cell>
          <cell r="V599">
            <v>120.746</v>
          </cell>
        </row>
        <row r="600">
          <cell r="E600" t="str">
            <v>FLOTACION PRIMERA LIMPIEZA</v>
          </cell>
          <cell r="P600">
            <v>283.27499999999998</v>
          </cell>
          <cell r="Q600">
            <v>495.56399999999996</v>
          </cell>
          <cell r="R600">
            <v>152.88</v>
          </cell>
          <cell r="S600">
            <v>0</v>
          </cell>
          <cell r="T600">
            <v>604.9143499999999</v>
          </cell>
          <cell r="V600">
            <v>1536.6333499999998</v>
          </cell>
        </row>
        <row r="604">
          <cell r="D604" t="str">
            <v>EXCAVACIONES Y RELLENOS</v>
          </cell>
        </row>
        <row r="605">
          <cell r="D605">
            <v>1</v>
          </cell>
          <cell r="F605" t="str">
            <v>Excavación estructural en terreno duro</v>
          </cell>
          <cell r="G605" t="str">
            <v>m3</v>
          </cell>
          <cell r="H605">
            <v>104.39999999999999</v>
          </cell>
          <cell r="N605">
            <v>53</v>
          </cell>
          <cell r="P605">
            <v>0</v>
          </cell>
          <cell r="Q605">
            <v>0</v>
          </cell>
          <cell r="T605">
            <v>5.5331999999999999</v>
          </cell>
          <cell r="V605">
            <v>5.5331999999999999</v>
          </cell>
        </row>
        <row r="606">
          <cell r="D606" t="str">
            <v>HORMIGONES</v>
          </cell>
        </row>
        <row r="607">
          <cell r="D607">
            <v>2</v>
          </cell>
          <cell r="F607" t="str">
            <v xml:space="preserve">Hormigon armado   </v>
          </cell>
          <cell r="G607" t="str">
            <v>m3</v>
          </cell>
          <cell r="H607">
            <v>186.29999999999998</v>
          </cell>
          <cell r="N607">
            <v>503</v>
          </cell>
          <cell r="P607">
            <v>0</v>
          </cell>
          <cell r="Q607">
            <v>0</v>
          </cell>
          <cell r="T607">
            <v>93.7089</v>
          </cell>
          <cell r="V607">
            <v>93.7089</v>
          </cell>
        </row>
        <row r="608">
          <cell r="D608" t="str">
            <v>ESTRUCTURAS METALICAS</v>
          </cell>
        </row>
        <row r="609">
          <cell r="D609">
            <v>3</v>
          </cell>
          <cell r="F609" t="str">
            <v xml:space="preserve">Estructuras metálicas  </v>
          </cell>
          <cell r="G609" t="str">
            <v>ton</v>
          </cell>
          <cell r="H609">
            <v>51.749999999999993</v>
          </cell>
          <cell r="M609">
            <v>1900</v>
          </cell>
          <cell r="N609">
            <v>870</v>
          </cell>
          <cell r="P609">
            <v>0</v>
          </cell>
          <cell r="Q609">
            <v>0</v>
          </cell>
          <cell r="R609">
            <v>98.324999999999989</v>
          </cell>
          <cell r="T609">
            <v>45.022499999999994</v>
          </cell>
          <cell r="V609">
            <v>143.34749999999997</v>
          </cell>
        </row>
        <row r="610">
          <cell r="D610" t="str">
            <v>MECANICA</v>
          </cell>
        </row>
        <row r="611">
          <cell r="D611">
            <v>5</v>
          </cell>
          <cell r="F611" t="str">
            <v>Repotenciamiento Bba alimentación flotación 2da limpieza a motor 450HP</v>
          </cell>
          <cell r="G611" t="str">
            <v>un</v>
          </cell>
          <cell r="H611">
            <v>1</v>
          </cell>
          <cell r="L611">
            <v>27659</v>
          </cell>
          <cell r="N611">
            <v>2766</v>
          </cell>
          <cell r="P611">
            <v>0</v>
          </cell>
          <cell r="Q611">
            <v>27.658999999999999</v>
          </cell>
          <cell r="R611">
            <v>0</v>
          </cell>
          <cell r="T611">
            <v>2.766</v>
          </cell>
          <cell r="V611">
            <v>30.424999999999997</v>
          </cell>
        </row>
        <row r="612">
          <cell r="D612" t="str">
            <v>CAÑERIAS</v>
          </cell>
        </row>
        <row r="613">
          <cell r="D613">
            <v>6</v>
          </cell>
          <cell r="F613" t="str">
            <v>Global tuberías válvulas y fittings (se aplica 23% equipos mecànicos)</v>
          </cell>
          <cell r="G613" t="str">
            <v>gl</v>
          </cell>
          <cell r="H613">
            <v>1</v>
          </cell>
          <cell r="N613">
            <v>6998</v>
          </cell>
          <cell r="P613">
            <v>0</v>
          </cell>
          <cell r="Q613">
            <v>0</v>
          </cell>
          <cell r="R613">
            <v>0</v>
          </cell>
          <cell r="T613">
            <v>6.9980000000000002</v>
          </cell>
          <cell r="V613">
            <v>6.9980000000000002</v>
          </cell>
        </row>
        <row r="614">
          <cell r="D614" t="str">
            <v>ELECTRICIDAD</v>
          </cell>
        </row>
        <row r="615">
          <cell r="D615">
            <v>7</v>
          </cell>
          <cell r="F615" t="str">
            <v>Global equipos eléctricos (se aplica 14% equipos mecánicos)</v>
          </cell>
          <cell r="G615" t="str">
            <v>gl</v>
          </cell>
          <cell r="H615">
            <v>1</v>
          </cell>
          <cell r="N615">
            <v>980</v>
          </cell>
          <cell r="P615">
            <v>0</v>
          </cell>
          <cell r="Q615">
            <v>0</v>
          </cell>
          <cell r="R615">
            <v>0</v>
          </cell>
          <cell r="T615">
            <v>0.98</v>
          </cell>
          <cell r="V615">
            <v>0.98</v>
          </cell>
        </row>
        <row r="616">
          <cell r="E616" t="str">
            <v>REMOLIENDA SECUNDARIA</v>
          </cell>
          <cell r="P616">
            <v>0</v>
          </cell>
          <cell r="Q616">
            <v>27.658999999999999</v>
          </cell>
          <cell r="R616">
            <v>98.324999999999989</v>
          </cell>
          <cell r="S616">
            <v>0</v>
          </cell>
          <cell r="T616">
            <v>155.00859999999994</v>
          </cell>
          <cell r="V616">
            <v>280.99259999999998</v>
          </cell>
        </row>
        <row r="620">
          <cell r="D620" t="str">
            <v>EXCAVACIONES Y RELLENOS</v>
          </cell>
        </row>
        <row r="621">
          <cell r="D621">
            <v>1</v>
          </cell>
          <cell r="F621" t="str">
            <v>Excavaciónes</v>
          </cell>
          <cell r="G621" t="str">
            <v>m3</v>
          </cell>
          <cell r="H621">
            <v>259.2</v>
          </cell>
          <cell r="N621">
            <v>11</v>
          </cell>
          <cell r="P621">
            <v>0</v>
          </cell>
          <cell r="Q621">
            <v>0</v>
          </cell>
          <cell r="T621">
            <v>2.8512</v>
          </cell>
          <cell r="V621">
            <v>2.8512</v>
          </cell>
        </row>
        <row r="622">
          <cell r="D622" t="str">
            <v>HORMIGONES</v>
          </cell>
        </row>
        <row r="623">
          <cell r="D623">
            <v>2</v>
          </cell>
          <cell r="F623" t="str">
            <v xml:space="preserve">Hormigon armado   </v>
          </cell>
          <cell r="G623" t="str">
            <v>m3</v>
          </cell>
          <cell r="H623">
            <v>217.35</v>
          </cell>
          <cell r="N623">
            <v>503</v>
          </cell>
          <cell r="P623">
            <v>0</v>
          </cell>
          <cell r="Q623">
            <v>0</v>
          </cell>
          <cell r="T623">
            <v>109.32705</v>
          </cell>
          <cell r="V623">
            <v>109.32705</v>
          </cell>
        </row>
        <row r="624">
          <cell r="D624" t="str">
            <v>ESTRUCTURAS METALICAS</v>
          </cell>
        </row>
        <row r="625">
          <cell r="D625">
            <v>3</v>
          </cell>
          <cell r="F625" t="str">
            <v xml:space="preserve">Estructuras metálicas  </v>
          </cell>
          <cell r="G625" t="str">
            <v>ton</v>
          </cell>
          <cell r="H625">
            <v>25.299999999999997</v>
          </cell>
          <cell r="M625">
            <v>1900</v>
          </cell>
          <cell r="N625">
            <v>870</v>
          </cell>
          <cell r="P625">
            <v>0</v>
          </cell>
          <cell r="Q625">
            <v>0</v>
          </cell>
          <cell r="R625">
            <v>48.069999999999993</v>
          </cell>
          <cell r="T625">
            <v>22.010999999999996</v>
          </cell>
          <cell r="V625">
            <v>70.080999999999989</v>
          </cell>
        </row>
        <row r="626">
          <cell r="D626" t="str">
            <v>MECANICA</v>
          </cell>
        </row>
        <row r="627">
          <cell r="D627">
            <v>5</v>
          </cell>
          <cell r="F627" t="str">
            <v>Celda columna de flotacion 2da limpieza 4m diámetro x 14 de alto</v>
          </cell>
          <cell r="G627" t="str">
            <v>un</v>
          </cell>
          <cell r="H627">
            <v>1</v>
          </cell>
          <cell r="L627">
            <v>188850</v>
          </cell>
          <cell r="N627">
            <v>18885</v>
          </cell>
          <cell r="P627">
            <v>94.424999999999997</v>
          </cell>
          <cell r="Q627">
            <v>94.424999999999997</v>
          </cell>
          <cell r="R627">
            <v>0</v>
          </cell>
          <cell r="T627">
            <v>18.885000000000002</v>
          </cell>
          <cell r="V627">
            <v>207.73499999999999</v>
          </cell>
        </row>
        <row r="628">
          <cell r="D628" t="str">
            <v>CAÑERIAS</v>
          </cell>
        </row>
        <row r="629">
          <cell r="D629">
            <v>6</v>
          </cell>
          <cell r="F629" t="str">
            <v>Global tuberías válvulas y fittings (se aplica 23% equipos mecànicos)</v>
          </cell>
          <cell r="G629" t="str">
            <v>gl</v>
          </cell>
          <cell r="H629">
            <v>1</v>
          </cell>
          <cell r="N629">
            <v>47779</v>
          </cell>
          <cell r="P629">
            <v>0</v>
          </cell>
          <cell r="Q629">
            <v>0</v>
          </cell>
          <cell r="R629">
            <v>0</v>
          </cell>
          <cell r="T629">
            <v>47.779000000000003</v>
          </cell>
          <cell r="V629">
            <v>47.779000000000003</v>
          </cell>
        </row>
        <row r="630">
          <cell r="D630" t="str">
            <v>ELECTRICIDAD</v>
          </cell>
        </row>
        <row r="631">
          <cell r="D631">
            <v>7</v>
          </cell>
          <cell r="F631" t="str">
            <v>Global equipos eléctricos (se aplica 14% equipos mecánicos)</v>
          </cell>
          <cell r="G631" t="str">
            <v>gl</v>
          </cell>
          <cell r="H631">
            <v>1</v>
          </cell>
          <cell r="N631">
            <v>29083</v>
          </cell>
          <cell r="P631">
            <v>0</v>
          </cell>
          <cell r="Q631">
            <v>0</v>
          </cell>
          <cell r="R631">
            <v>0</v>
          </cell>
          <cell r="T631">
            <v>29.082999999999998</v>
          </cell>
          <cell r="V631">
            <v>29.082999999999998</v>
          </cell>
        </row>
        <row r="632">
          <cell r="E632" t="str">
            <v>FLOTACION SEGUNDA LIMPIEZA</v>
          </cell>
          <cell r="P632">
            <v>94.424999999999997</v>
          </cell>
          <cell r="Q632">
            <v>94.424999999999997</v>
          </cell>
          <cell r="R632">
            <v>48.069999999999993</v>
          </cell>
          <cell r="S632">
            <v>0</v>
          </cell>
          <cell r="T632">
            <v>229.93625</v>
          </cell>
          <cell r="V632">
            <v>466.85624999999993</v>
          </cell>
        </row>
        <row r="633">
          <cell r="E633" t="str">
            <v>FLOTACION</v>
          </cell>
          <cell r="P633">
            <v>4512.0294999999996</v>
          </cell>
          <cell r="Q633">
            <v>6216.4535000000005</v>
          </cell>
          <cell r="R633">
            <v>1845.92</v>
          </cell>
          <cell r="S633">
            <v>0</v>
          </cell>
          <cell r="T633">
            <v>9492.8878499999992</v>
          </cell>
          <cell r="V633">
            <v>22067.290850000005</v>
          </cell>
        </row>
        <row r="638">
          <cell r="D638" t="str">
            <v>EXCAVACIONES Y RELLENOS</v>
          </cell>
        </row>
        <row r="639">
          <cell r="D639">
            <v>1</v>
          </cell>
          <cell r="F639" t="str">
            <v>Excavaciones</v>
          </cell>
          <cell r="G639" t="str">
            <v>m3</v>
          </cell>
          <cell r="H639">
            <v>302.39999999999998</v>
          </cell>
          <cell r="N639">
            <v>11</v>
          </cell>
          <cell r="P639">
            <v>0</v>
          </cell>
          <cell r="Q639">
            <v>0</v>
          </cell>
          <cell r="T639">
            <v>3.3263999999999996</v>
          </cell>
          <cell r="V639">
            <v>3.3263999999999996</v>
          </cell>
        </row>
        <row r="640">
          <cell r="D640" t="str">
            <v>HORMIGONES</v>
          </cell>
        </row>
        <row r="641">
          <cell r="D641">
            <v>2</v>
          </cell>
          <cell r="F641" t="str">
            <v xml:space="preserve">Hormigon armado   </v>
          </cell>
          <cell r="G641" t="str">
            <v>m3</v>
          </cell>
          <cell r="H641">
            <v>151.79999999999998</v>
          </cell>
          <cell r="N641">
            <v>503</v>
          </cell>
          <cell r="P641">
            <v>0</v>
          </cell>
          <cell r="Q641">
            <v>0</v>
          </cell>
          <cell r="T641">
            <v>76.355399999999989</v>
          </cell>
          <cell r="V641">
            <v>76.355399999999989</v>
          </cell>
        </row>
        <row r="642">
          <cell r="D642" t="str">
            <v>CONSTRUCCIONES VARIAS</v>
          </cell>
        </row>
        <row r="643">
          <cell r="D643">
            <v>4</v>
          </cell>
          <cell r="F643" t="str">
            <v>Ampliación salas eléctricas</v>
          </cell>
          <cell r="G643" t="str">
            <v>m2</v>
          </cell>
          <cell r="H643">
            <v>58.8</v>
          </cell>
          <cell r="N643">
            <v>400</v>
          </cell>
          <cell r="T643">
            <v>23.52</v>
          </cell>
          <cell r="V643">
            <v>23.52</v>
          </cell>
        </row>
        <row r="644">
          <cell r="D644" t="str">
            <v>MECANICA</v>
          </cell>
        </row>
        <row r="645">
          <cell r="D645">
            <v>5</v>
          </cell>
          <cell r="F645" t="str">
            <v>Estanque almacenamiento concebtrado Cu-Mo con meca,agitador Vol útil=1.045m3 75HP</v>
          </cell>
          <cell r="G645" t="str">
            <v>ton</v>
          </cell>
          <cell r="H645">
            <v>45</v>
          </cell>
          <cell r="M645">
            <v>4300</v>
          </cell>
          <cell r="N645">
            <v>1450</v>
          </cell>
          <cell r="P645">
            <v>0</v>
          </cell>
          <cell r="Q645">
            <v>0</v>
          </cell>
          <cell r="R645">
            <v>193.5</v>
          </cell>
          <cell r="T645">
            <v>65.25</v>
          </cell>
          <cell r="V645">
            <v>258.75</v>
          </cell>
        </row>
        <row r="646">
          <cell r="D646">
            <v>5</v>
          </cell>
          <cell r="F646" t="str">
            <v>Agitador 75HP estanque concentrado Cu-Mo 1050 m3</v>
          </cell>
          <cell r="G646" t="str">
            <v>un</v>
          </cell>
          <cell r="H646">
            <v>1</v>
          </cell>
          <cell r="L646">
            <v>63200</v>
          </cell>
          <cell r="N646">
            <v>6320</v>
          </cell>
          <cell r="P646">
            <v>0</v>
          </cell>
          <cell r="Q646">
            <v>63.2</v>
          </cell>
          <cell r="R646">
            <v>0</v>
          </cell>
          <cell r="T646">
            <v>6.32</v>
          </cell>
          <cell r="V646">
            <v>69.52000000000001</v>
          </cell>
        </row>
        <row r="647">
          <cell r="D647">
            <v>5</v>
          </cell>
          <cell r="F647" t="str">
            <v>Motor bomba alimentación planta de moly tipo centrífuga horiz.12"x10" 60HP</v>
          </cell>
          <cell r="G647" t="str">
            <v>un</v>
          </cell>
          <cell r="H647">
            <v>2</v>
          </cell>
          <cell r="L647">
            <v>5378</v>
          </cell>
          <cell r="N647">
            <v>538</v>
          </cell>
          <cell r="P647">
            <v>0</v>
          </cell>
          <cell r="Q647">
            <v>10.756</v>
          </cell>
          <cell r="R647">
            <v>0</v>
          </cell>
          <cell r="T647">
            <v>1.0760000000000001</v>
          </cell>
          <cell r="V647">
            <v>11.832000000000001</v>
          </cell>
        </row>
        <row r="648">
          <cell r="D648" t="str">
            <v>CAÑERIAS</v>
          </cell>
        </row>
        <row r="649">
          <cell r="D649">
            <v>6</v>
          </cell>
          <cell r="F649" t="str">
            <v>Global tuberías válvulas y fittings (se aplica 37.6% equipos mecànicos)</v>
          </cell>
          <cell r="G649" t="str">
            <v>gl</v>
          </cell>
          <cell r="H649">
            <v>1</v>
          </cell>
          <cell r="N649">
            <v>127878</v>
          </cell>
          <cell r="P649">
            <v>0</v>
          </cell>
          <cell r="Q649">
            <v>0</v>
          </cell>
          <cell r="R649">
            <v>0</v>
          </cell>
          <cell r="T649">
            <v>127.878</v>
          </cell>
          <cell r="V649">
            <v>127.878</v>
          </cell>
        </row>
        <row r="650">
          <cell r="D650" t="str">
            <v>ELECTRICIDAD</v>
          </cell>
        </row>
        <row r="651">
          <cell r="D651">
            <v>7</v>
          </cell>
          <cell r="F651" t="str">
            <v>Global equipos eléctricos (se aplica 16.2% equipos mecánicos)</v>
          </cell>
          <cell r="G651" t="str">
            <v>gl</v>
          </cell>
          <cell r="H651">
            <v>1</v>
          </cell>
          <cell r="N651">
            <v>55096</v>
          </cell>
          <cell r="P651">
            <v>0</v>
          </cell>
          <cell r="Q651">
            <v>0</v>
          </cell>
          <cell r="R651">
            <v>0</v>
          </cell>
          <cell r="T651">
            <v>55.095999999999997</v>
          </cell>
          <cell r="V651">
            <v>55.095999999999997</v>
          </cell>
        </row>
        <row r="652">
          <cell r="E652" t="str">
            <v>ESPESAJE Y ALMACENAMIENTO DE CONCENTRADO Cu-Mo</v>
          </cell>
          <cell r="P652">
            <v>0</v>
          </cell>
          <cell r="Q652">
            <v>73.956000000000003</v>
          </cell>
          <cell r="R652">
            <v>193.5</v>
          </cell>
          <cell r="S652">
            <v>0</v>
          </cell>
          <cell r="T652">
            <v>358.8218</v>
          </cell>
          <cell r="V652">
            <v>626.27780000000007</v>
          </cell>
        </row>
        <row r="656">
          <cell r="D656" t="str">
            <v>OBRAS CIVILES GENERALES incluidas en área 351</v>
          </cell>
        </row>
        <row r="657">
          <cell r="D657" t="str">
            <v>MECANICA</v>
          </cell>
        </row>
        <row r="658">
          <cell r="D658">
            <v>5</v>
          </cell>
          <cell r="F658" t="str">
            <v>Estanque almacenamiento concebtrado Cu-Mo con meca,agitador V=20m3</v>
          </cell>
          <cell r="G658" t="str">
            <v>ton</v>
          </cell>
          <cell r="H658">
            <v>45</v>
          </cell>
          <cell r="M658">
            <v>4300</v>
          </cell>
          <cell r="N658">
            <v>1450</v>
          </cell>
          <cell r="P658">
            <v>0</v>
          </cell>
          <cell r="Q658">
            <v>0</v>
          </cell>
          <cell r="R658">
            <v>193.5</v>
          </cell>
          <cell r="T658">
            <v>65.25</v>
          </cell>
          <cell r="V658">
            <v>258.75</v>
          </cell>
        </row>
        <row r="659">
          <cell r="D659" t="str">
            <v>CAÑERIAS</v>
          </cell>
        </row>
        <row r="660">
          <cell r="D660">
            <v>6</v>
          </cell>
          <cell r="F660" t="str">
            <v>Global tuberías válvulas y fittings (se aplica 37,6% equipos mecànicos)</v>
          </cell>
          <cell r="G660" t="str">
            <v>gl</v>
          </cell>
          <cell r="H660">
            <v>1</v>
          </cell>
          <cell r="N660">
            <v>97290</v>
          </cell>
          <cell r="P660">
            <v>0</v>
          </cell>
          <cell r="Q660">
            <v>0</v>
          </cell>
          <cell r="R660">
            <v>0</v>
          </cell>
          <cell r="T660">
            <v>97.29</v>
          </cell>
          <cell r="V660">
            <v>97.29</v>
          </cell>
        </row>
        <row r="661">
          <cell r="D661" t="str">
            <v>ELECTRICIDAD</v>
          </cell>
        </row>
        <row r="662">
          <cell r="D662">
            <v>7</v>
          </cell>
          <cell r="F662" t="str">
            <v>Global equipos eléctricos (se aplica 16.2% equipos mecánicos)</v>
          </cell>
          <cell r="G662" t="str">
            <v>gl</v>
          </cell>
          <cell r="H662">
            <v>1</v>
          </cell>
          <cell r="N662">
            <v>41918</v>
          </cell>
          <cell r="P662">
            <v>0</v>
          </cell>
          <cell r="Q662">
            <v>0</v>
          </cell>
          <cell r="R662">
            <v>0</v>
          </cell>
          <cell r="T662">
            <v>41.917999999999999</v>
          </cell>
          <cell r="V662">
            <v>41.917999999999999</v>
          </cell>
        </row>
        <row r="663">
          <cell r="E663" t="str">
            <v>ACONDICIONAMIENTO DE CONCENTRADO Cu-Mo</v>
          </cell>
          <cell r="P663">
            <v>0</v>
          </cell>
          <cell r="Q663">
            <v>0</v>
          </cell>
          <cell r="R663">
            <v>193.5</v>
          </cell>
          <cell r="S663">
            <v>0</v>
          </cell>
          <cell r="T663">
            <v>204.45800000000003</v>
          </cell>
          <cell r="V663">
            <v>397.95800000000003</v>
          </cell>
        </row>
        <row r="667">
          <cell r="D667" t="str">
            <v>OBRAS CIVILES GENERALES incluidas en área 351</v>
          </cell>
        </row>
        <row r="668">
          <cell r="D668" t="str">
            <v>MECANICA</v>
          </cell>
        </row>
        <row r="669">
          <cell r="D669">
            <v>5</v>
          </cell>
          <cell r="F669" t="str">
            <v>Celda de flotación primaria cap=300 pie3 30Hp encapsuladas</v>
          </cell>
          <cell r="G669" t="str">
            <v>un</v>
          </cell>
          <cell r="H669">
            <v>9</v>
          </cell>
          <cell r="L669">
            <v>39185</v>
          </cell>
          <cell r="N669">
            <v>3918</v>
          </cell>
          <cell r="P669">
            <v>176.33250000000001</v>
          </cell>
          <cell r="Q669">
            <v>176.33250000000001</v>
          </cell>
          <cell r="R669">
            <v>0</v>
          </cell>
          <cell r="T669">
            <v>35.262</v>
          </cell>
          <cell r="V669">
            <v>387.92700000000002</v>
          </cell>
        </row>
        <row r="670">
          <cell r="D670">
            <v>5</v>
          </cell>
          <cell r="F670" t="str">
            <v>Repotenciamiento bomba 12"x10" espesador concentrado Cu a motor de 125 HP</v>
          </cell>
          <cell r="G670" t="str">
            <v>un</v>
          </cell>
          <cell r="H670">
            <v>2</v>
          </cell>
          <cell r="L670">
            <v>11272</v>
          </cell>
          <cell r="N670">
            <v>1127</v>
          </cell>
          <cell r="P670">
            <v>0</v>
          </cell>
          <cell r="Q670">
            <v>22.544</v>
          </cell>
          <cell r="R670">
            <v>0</v>
          </cell>
          <cell r="T670">
            <v>2.254</v>
          </cell>
          <cell r="V670">
            <v>24.798000000000002</v>
          </cell>
        </row>
        <row r="671">
          <cell r="D671" t="str">
            <v>CAÑERIAS</v>
          </cell>
        </row>
        <row r="672">
          <cell r="D672">
            <v>6</v>
          </cell>
          <cell r="F672" t="str">
            <v>Global tuberías válvulas y fittings (se aplica 37,6% equipos mecànicos)</v>
          </cell>
          <cell r="G672" t="str">
            <v>gl</v>
          </cell>
          <cell r="H672">
            <v>1</v>
          </cell>
          <cell r="N672">
            <v>155186</v>
          </cell>
          <cell r="P672">
            <v>0</v>
          </cell>
          <cell r="Q672">
            <v>0</v>
          </cell>
          <cell r="R672">
            <v>0</v>
          </cell>
          <cell r="T672">
            <v>155.18600000000001</v>
          </cell>
          <cell r="V672">
            <v>155.18600000000001</v>
          </cell>
        </row>
        <row r="673">
          <cell r="D673" t="str">
            <v>ELECTRICIDAD</v>
          </cell>
        </row>
        <row r="674">
          <cell r="D674">
            <v>7</v>
          </cell>
          <cell r="F674" t="str">
            <v>Global equipos eléctricos (se aplica 16.2% equipos mecánicos)</v>
          </cell>
          <cell r="G674" t="str">
            <v>gl</v>
          </cell>
          <cell r="H674">
            <v>1</v>
          </cell>
          <cell r="N674">
            <v>66862</v>
          </cell>
          <cell r="P674">
            <v>0</v>
          </cell>
          <cell r="Q674">
            <v>0</v>
          </cell>
          <cell r="R674">
            <v>0</v>
          </cell>
          <cell r="T674">
            <v>66.861999999999995</v>
          </cell>
          <cell r="V674">
            <v>66.861999999999995</v>
          </cell>
        </row>
        <row r="675">
          <cell r="E675" t="str">
            <v>FLOTACION PRIMARIA</v>
          </cell>
          <cell r="P675">
            <v>176.33250000000001</v>
          </cell>
          <cell r="Q675">
            <v>198.87650000000002</v>
          </cell>
          <cell r="R675">
            <v>0</v>
          </cell>
          <cell r="S675">
            <v>0</v>
          </cell>
          <cell r="T675">
            <v>259.56399999999996</v>
          </cell>
          <cell r="V675">
            <v>634.77300000000002</v>
          </cell>
        </row>
        <row r="679">
          <cell r="D679" t="str">
            <v>OBRAS CIVILES GENERALES incluidas en área 351</v>
          </cell>
        </row>
        <row r="680">
          <cell r="D680" t="str">
            <v>MECANICA</v>
          </cell>
        </row>
        <row r="681">
          <cell r="D681">
            <v>5</v>
          </cell>
          <cell r="F681" t="str">
            <v>Bomba alimentacion flotación primera limpieza tipo vertical tamaño 10"50HP</v>
          </cell>
          <cell r="G681" t="str">
            <v>un</v>
          </cell>
          <cell r="H681">
            <v>2</v>
          </cell>
          <cell r="L681">
            <v>47770</v>
          </cell>
          <cell r="N681">
            <v>4777</v>
          </cell>
          <cell r="P681">
            <v>0</v>
          </cell>
          <cell r="Q681">
            <v>95.54</v>
          </cell>
          <cell r="R681">
            <v>0</v>
          </cell>
          <cell r="T681">
            <v>9.5540000000000003</v>
          </cell>
          <cell r="V681">
            <v>105.09400000000001</v>
          </cell>
        </row>
        <row r="682">
          <cell r="D682">
            <v>5</v>
          </cell>
          <cell r="F682" t="str">
            <v>Celda flotación 1ra limpieza cap=500 pie3 40Hp</v>
          </cell>
          <cell r="G682" t="str">
            <v>un</v>
          </cell>
          <cell r="H682">
            <v>14</v>
          </cell>
          <cell r="L682">
            <v>44366</v>
          </cell>
          <cell r="N682">
            <v>4437</v>
          </cell>
          <cell r="P682">
            <v>310.56200000000001</v>
          </cell>
          <cell r="Q682">
            <v>310.56200000000001</v>
          </cell>
          <cell r="R682">
            <v>0</v>
          </cell>
          <cell r="T682">
            <v>62.118000000000002</v>
          </cell>
          <cell r="V682">
            <v>683.24200000000008</v>
          </cell>
        </row>
        <row r="683">
          <cell r="D683">
            <v>5</v>
          </cell>
          <cell r="F683" t="str">
            <v>Motor Bba cola 1ra limpieza oa espesador conc.Cu-Mo tipo vertical 6" 50HP</v>
          </cell>
          <cell r="G683" t="str">
            <v>un</v>
          </cell>
          <cell r="H683">
            <v>2</v>
          </cell>
          <cell r="L683">
            <v>14369</v>
          </cell>
          <cell r="N683">
            <v>1437</v>
          </cell>
          <cell r="P683">
            <v>0</v>
          </cell>
          <cell r="Q683">
            <v>28.738</v>
          </cell>
          <cell r="T683">
            <v>2.8740000000000001</v>
          </cell>
          <cell r="V683">
            <v>31.611999999999998</v>
          </cell>
        </row>
        <row r="684">
          <cell r="D684" t="str">
            <v>CAÑERIAS</v>
          </cell>
        </row>
        <row r="685">
          <cell r="D685">
            <v>6</v>
          </cell>
          <cell r="F685" t="str">
            <v>Global tuberías válvulas y fittings (se aplica 37,6% equipos mecànicos)</v>
          </cell>
          <cell r="G685" t="str">
            <v>gl</v>
          </cell>
          <cell r="H685">
            <v>1</v>
          </cell>
          <cell r="N685">
            <v>308298</v>
          </cell>
          <cell r="P685">
            <v>0</v>
          </cell>
          <cell r="Q685">
            <v>0</v>
          </cell>
          <cell r="R685">
            <v>0</v>
          </cell>
          <cell r="T685">
            <v>308.298</v>
          </cell>
          <cell r="V685">
            <v>308.298</v>
          </cell>
        </row>
        <row r="686">
          <cell r="D686" t="str">
            <v>ELECTRICIDAD</v>
          </cell>
        </row>
        <row r="687">
          <cell r="D687">
            <v>7</v>
          </cell>
          <cell r="F687" t="str">
            <v>Global equipos eléctricos (se aplica 16.2% equipos mecánicos)</v>
          </cell>
          <cell r="G687" t="str">
            <v>gl</v>
          </cell>
          <cell r="H687">
            <v>1</v>
          </cell>
          <cell r="N687">
            <v>132831</v>
          </cell>
          <cell r="P687">
            <v>0</v>
          </cell>
          <cell r="Q687">
            <v>0</v>
          </cell>
          <cell r="R687">
            <v>0</v>
          </cell>
          <cell r="T687">
            <v>132.83099999999999</v>
          </cell>
          <cell r="V687">
            <v>132.83099999999999</v>
          </cell>
        </row>
        <row r="688">
          <cell r="E688" t="str">
            <v>FLOTACION PRIMERA LIMPIEZA</v>
          </cell>
          <cell r="P688">
            <v>310.56200000000001</v>
          </cell>
          <cell r="Q688">
            <v>434.84000000000003</v>
          </cell>
          <cell r="R688">
            <v>0</v>
          </cell>
          <cell r="S688">
            <v>0</v>
          </cell>
          <cell r="T688">
            <v>515.67499999999995</v>
          </cell>
          <cell r="V688">
            <v>1261.077</v>
          </cell>
        </row>
        <row r="692">
          <cell r="D692" t="str">
            <v>OBRAS CIVILES GENERALES incluidas en área 351</v>
          </cell>
        </row>
        <row r="693">
          <cell r="D693" t="str">
            <v>MECANICA</v>
          </cell>
        </row>
        <row r="694">
          <cell r="D694">
            <v>5</v>
          </cell>
          <cell r="F694" t="str">
            <v>Cajon alimentación espesador cap=5m3</v>
          </cell>
          <cell r="G694" t="str">
            <v>ton</v>
          </cell>
          <cell r="H694">
            <v>4</v>
          </cell>
          <cell r="M694">
            <v>4300</v>
          </cell>
          <cell r="N694">
            <v>1450</v>
          </cell>
          <cell r="P694">
            <v>0</v>
          </cell>
          <cell r="Q694">
            <v>0</v>
          </cell>
          <cell r="R694">
            <v>17.2</v>
          </cell>
          <cell r="T694">
            <v>5.8</v>
          </cell>
          <cell r="V694">
            <v>23</v>
          </cell>
        </row>
        <row r="695">
          <cell r="D695">
            <v>5</v>
          </cell>
          <cell r="F695" t="str">
            <v>Cajón colector rebase espesador limpieza final cap=6 m3</v>
          </cell>
          <cell r="G695" t="str">
            <v>ton</v>
          </cell>
          <cell r="H695">
            <v>4</v>
          </cell>
          <cell r="M695">
            <v>4300</v>
          </cell>
          <cell r="N695">
            <v>1450</v>
          </cell>
          <cell r="P695">
            <v>0</v>
          </cell>
          <cell r="R695">
            <v>17.2</v>
          </cell>
          <cell r="T695">
            <v>5.8</v>
          </cell>
          <cell r="V695">
            <v>23</v>
          </cell>
        </row>
        <row r="696">
          <cell r="D696">
            <v>5</v>
          </cell>
          <cell r="F696" t="str">
            <v>Motor Bba cola descarga espesador tipo centrífuga horizontal 3"x2" 20HP</v>
          </cell>
          <cell r="G696" t="str">
            <v>un</v>
          </cell>
          <cell r="H696">
            <v>2</v>
          </cell>
          <cell r="L696">
            <v>2885</v>
          </cell>
          <cell r="N696">
            <v>289</v>
          </cell>
          <cell r="P696">
            <v>0</v>
          </cell>
          <cell r="Q696">
            <v>5.77</v>
          </cell>
          <cell r="R696">
            <v>0</v>
          </cell>
          <cell r="T696">
            <v>0.57799999999999996</v>
          </cell>
          <cell r="V696">
            <v>6.3479999999999999</v>
          </cell>
        </row>
        <row r="697">
          <cell r="D697" t="str">
            <v>CAÑERIAS</v>
          </cell>
        </row>
        <row r="698">
          <cell r="D698">
            <v>6</v>
          </cell>
          <cell r="F698" t="str">
            <v>Global tuberías válvulas y fittings (se aplica 37,6% equipos mecànicos)</v>
          </cell>
          <cell r="G698" t="str">
            <v>gl</v>
          </cell>
          <cell r="H698">
            <v>1</v>
          </cell>
          <cell r="N698">
            <v>20691</v>
          </cell>
          <cell r="P698">
            <v>0</v>
          </cell>
          <cell r="Q698">
            <v>0</v>
          </cell>
          <cell r="R698">
            <v>0</v>
          </cell>
          <cell r="T698">
            <v>20.690999999999999</v>
          </cell>
          <cell r="V698">
            <v>20.690999999999999</v>
          </cell>
        </row>
        <row r="699">
          <cell r="D699" t="str">
            <v>ELECTRICIDAD</v>
          </cell>
        </row>
        <row r="700">
          <cell r="D700">
            <v>7</v>
          </cell>
          <cell r="F700" t="str">
            <v>Global equipos eléctricos (se aplica 16.2% equipos mecánicos)</v>
          </cell>
          <cell r="G700" t="str">
            <v>gl</v>
          </cell>
          <cell r="H700">
            <v>1</v>
          </cell>
          <cell r="N700">
            <v>8915</v>
          </cell>
          <cell r="P700">
            <v>0</v>
          </cell>
          <cell r="Q700">
            <v>0</v>
          </cell>
          <cell r="R700">
            <v>0</v>
          </cell>
          <cell r="T700">
            <v>8.9149999999999991</v>
          </cell>
          <cell r="V700">
            <v>8.9149999999999991</v>
          </cell>
        </row>
        <row r="701">
          <cell r="E701" t="str">
            <v>ESPESAJE REMOLIENDA</v>
          </cell>
          <cell r="P701">
            <v>0</v>
          </cell>
          <cell r="Q701">
            <v>5.77</v>
          </cell>
          <cell r="R701">
            <v>34.4</v>
          </cell>
          <cell r="S701">
            <v>0</v>
          </cell>
          <cell r="T701">
            <v>41.783999999999999</v>
          </cell>
          <cell r="V701">
            <v>81.954000000000008</v>
          </cell>
        </row>
        <row r="705">
          <cell r="D705" t="str">
            <v>OBRAS CIVILES GENERALES incluidas en área 351</v>
          </cell>
        </row>
        <row r="706">
          <cell r="D706" t="str">
            <v>MECANICA</v>
          </cell>
        </row>
        <row r="707">
          <cell r="D707">
            <v>5</v>
          </cell>
          <cell r="F707" t="str">
            <v>Bomba desc.espes.concentr.Moly tipo centrif.horizontal:1.5"x1" 5HP</v>
          </cell>
          <cell r="G707" t="str">
            <v>un</v>
          </cell>
          <cell r="H707">
            <v>2</v>
          </cell>
          <cell r="L707">
            <v>3713</v>
          </cell>
          <cell r="N707">
            <v>371</v>
          </cell>
          <cell r="P707">
            <v>0</v>
          </cell>
          <cell r="Q707">
            <v>7.4260000000000002</v>
          </cell>
          <cell r="R707">
            <v>0</v>
          </cell>
          <cell r="T707">
            <v>0.74199999999999999</v>
          </cell>
          <cell r="V707">
            <v>8.1679999999999993</v>
          </cell>
        </row>
        <row r="708">
          <cell r="D708">
            <v>5</v>
          </cell>
          <cell r="F708" t="str">
            <v>Motor bomba alimentación 3ra limpieza tipo vertical tamaño 2 1/2" 25HP</v>
          </cell>
          <cell r="G708" t="str">
            <v>un</v>
          </cell>
          <cell r="H708">
            <v>2</v>
          </cell>
          <cell r="L708">
            <v>24018</v>
          </cell>
          <cell r="N708">
            <v>2402</v>
          </cell>
          <cell r="P708">
            <v>0</v>
          </cell>
          <cell r="Q708">
            <v>48.036000000000001</v>
          </cell>
          <cell r="R708">
            <v>0</v>
          </cell>
          <cell r="T708">
            <v>4.8040000000000003</v>
          </cell>
          <cell r="V708">
            <v>52.84</v>
          </cell>
        </row>
        <row r="709">
          <cell r="D709">
            <v>5</v>
          </cell>
          <cell r="F709" t="str">
            <v>Motor Bba cola 3ra y 4a limpieza oa espesador limp.final tipo centrif.horiz 4"x3" 15HP</v>
          </cell>
          <cell r="G709" t="str">
            <v>un</v>
          </cell>
          <cell r="H709">
            <v>2</v>
          </cell>
          <cell r="L709">
            <v>2428</v>
          </cell>
          <cell r="N709">
            <v>243</v>
          </cell>
          <cell r="P709">
            <v>0</v>
          </cell>
          <cell r="Q709">
            <v>4.8559999999999999</v>
          </cell>
          <cell r="T709">
            <v>0.48599999999999999</v>
          </cell>
          <cell r="V709">
            <v>5.3419999999999996</v>
          </cell>
        </row>
        <row r="710">
          <cell r="D710">
            <v>5</v>
          </cell>
          <cell r="F710" t="str">
            <v>Motor Bba cola 2da limpieza oa tipo centrif.horiz 6"x4" 40HP</v>
          </cell>
          <cell r="G710" t="str">
            <v>un</v>
          </cell>
          <cell r="H710">
            <v>2</v>
          </cell>
          <cell r="L710">
            <v>4373</v>
          </cell>
          <cell r="N710">
            <v>437</v>
          </cell>
          <cell r="P710">
            <v>0</v>
          </cell>
          <cell r="Q710">
            <v>8.7460000000000004</v>
          </cell>
          <cell r="T710">
            <v>0.874</v>
          </cell>
          <cell r="V710">
            <v>9.620000000000001</v>
          </cell>
        </row>
        <row r="711">
          <cell r="D711">
            <v>5</v>
          </cell>
          <cell r="F711" t="str">
            <v>Celda de flotación 2da limpieza cap=300 pie3 30HP</v>
          </cell>
          <cell r="G711" t="str">
            <v>un</v>
          </cell>
          <cell r="H711">
            <v>7</v>
          </cell>
          <cell r="L711">
            <v>32654</v>
          </cell>
          <cell r="N711">
            <v>3265</v>
          </cell>
          <cell r="P711">
            <v>114.289</v>
          </cell>
          <cell r="Q711">
            <v>114.289</v>
          </cell>
          <cell r="T711">
            <v>22.855</v>
          </cell>
          <cell r="V711">
            <v>251.43299999999999</v>
          </cell>
        </row>
        <row r="712">
          <cell r="D712">
            <v>5</v>
          </cell>
          <cell r="F712" t="str">
            <v>Espesador de concentrado Moly 75 pie diámetro 6.5 HP</v>
          </cell>
          <cell r="G712" t="str">
            <v>un</v>
          </cell>
          <cell r="H712">
            <v>1</v>
          </cell>
          <cell r="L712">
            <v>146410</v>
          </cell>
          <cell r="N712">
            <v>14641</v>
          </cell>
          <cell r="P712">
            <v>73.204999999999998</v>
          </cell>
          <cell r="Q712">
            <v>73.204999999999998</v>
          </cell>
          <cell r="T712">
            <v>14.641</v>
          </cell>
          <cell r="V712">
            <v>161.05099999999999</v>
          </cell>
        </row>
        <row r="713">
          <cell r="D713" t="str">
            <v>CAÑERIAS</v>
          </cell>
        </row>
        <row r="714">
          <cell r="D714">
            <v>6</v>
          </cell>
          <cell r="F714" t="str">
            <v>Global tuberías válvulas y fittings (se aplica 37,6% equipos mecànicos)</v>
          </cell>
          <cell r="G714" t="str">
            <v>gl</v>
          </cell>
          <cell r="H714">
            <v>1</v>
          </cell>
          <cell r="N714">
            <v>183662</v>
          </cell>
          <cell r="P714">
            <v>0</v>
          </cell>
          <cell r="Q714">
            <v>0</v>
          </cell>
          <cell r="R714">
            <v>0</v>
          </cell>
          <cell r="T714">
            <v>183.66200000000001</v>
          </cell>
          <cell r="V714">
            <v>183.66200000000001</v>
          </cell>
        </row>
        <row r="715">
          <cell r="D715" t="str">
            <v>ELECTRICIDAD</v>
          </cell>
        </row>
        <row r="716">
          <cell r="D716">
            <v>7</v>
          </cell>
          <cell r="F716" t="str">
            <v>Global equipos eléctricos (se aplica 16.2% equipos mecánicos)</v>
          </cell>
          <cell r="G716" t="str">
            <v>gl</v>
          </cell>
          <cell r="H716">
            <v>1</v>
          </cell>
          <cell r="N716">
            <v>79131</v>
          </cell>
          <cell r="P716">
            <v>0</v>
          </cell>
          <cell r="Q716">
            <v>0</v>
          </cell>
          <cell r="R716">
            <v>0</v>
          </cell>
          <cell r="T716">
            <v>79.131</v>
          </cell>
          <cell r="V716">
            <v>79.131</v>
          </cell>
        </row>
        <row r="717">
          <cell r="E717" t="str">
            <v>FLOTACION LIMPIEZA FINAL</v>
          </cell>
          <cell r="P717">
            <v>187.494</v>
          </cell>
          <cell r="Q717">
            <v>256.55799999999999</v>
          </cell>
          <cell r="R717">
            <v>0</v>
          </cell>
          <cell r="S717">
            <v>0</v>
          </cell>
          <cell r="T717">
            <v>307.19500000000005</v>
          </cell>
          <cell r="V717">
            <v>751.24699999999996</v>
          </cell>
        </row>
        <row r="721">
          <cell r="D721" t="str">
            <v>EXCAVACIONES Y RELLENOS</v>
          </cell>
        </row>
        <row r="722">
          <cell r="D722">
            <v>1</v>
          </cell>
          <cell r="F722" t="str">
            <v>Excavaciones</v>
          </cell>
          <cell r="G722" t="str">
            <v>m3</v>
          </cell>
          <cell r="H722">
            <v>76.8</v>
          </cell>
          <cell r="N722">
            <v>11</v>
          </cell>
          <cell r="P722">
            <v>0</v>
          </cell>
          <cell r="Q722">
            <v>0</v>
          </cell>
          <cell r="T722">
            <v>0.8448</v>
          </cell>
          <cell r="V722">
            <v>0.8448</v>
          </cell>
        </row>
        <row r="723">
          <cell r="D723" t="str">
            <v>HORMIGONES</v>
          </cell>
        </row>
        <row r="724">
          <cell r="D724">
            <v>2</v>
          </cell>
          <cell r="F724" t="str">
            <v xml:space="preserve">Hormigon armado   </v>
          </cell>
          <cell r="G724" t="str">
            <v>m3</v>
          </cell>
          <cell r="H724">
            <v>143.75</v>
          </cell>
          <cell r="N724">
            <v>503</v>
          </cell>
          <cell r="P724">
            <v>0</v>
          </cell>
          <cell r="Q724">
            <v>0</v>
          </cell>
          <cell r="T724">
            <v>72.306250000000006</v>
          </cell>
          <cell r="V724">
            <v>72.306250000000006</v>
          </cell>
        </row>
        <row r="725">
          <cell r="D725" t="str">
            <v>ESTRUCTURAS METALICAS</v>
          </cell>
        </row>
        <row r="726">
          <cell r="D726">
            <v>3</v>
          </cell>
          <cell r="F726" t="str">
            <v xml:space="preserve">Estructuras metálicas  </v>
          </cell>
          <cell r="G726" t="str">
            <v>ton</v>
          </cell>
          <cell r="H726">
            <v>36.799999999999997</v>
          </cell>
          <cell r="M726">
            <v>1900</v>
          </cell>
          <cell r="N726">
            <v>870</v>
          </cell>
          <cell r="P726">
            <v>0</v>
          </cell>
          <cell r="Q726">
            <v>0</v>
          </cell>
          <cell r="R726">
            <v>69.92</v>
          </cell>
          <cell r="T726">
            <v>32.015999999999998</v>
          </cell>
          <cell r="V726">
            <v>101.93600000000001</v>
          </cell>
        </row>
        <row r="727">
          <cell r="D727" t="str">
            <v>MECANICA</v>
          </cell>
        </row>
        <row r="728">
          <cell r="D728">
            <v>5</v>
          </cell>
          <cell r="F728" t="str">
            <v>Se elimina estanque almacenamiento concentrado 30m3</v>
          </cell>
          <cell r="G728" t="str">
            <v>ton</v>
          </cell>
          <cell r="H728">
            <v>7</v>
          </cell>
          <cell r="N728">
            <v>700</v>
          </cell>
          <cell r="P728">
            <v>0</v>
          </cell>
          <cell r="Q728">
            <v>0</v>
          </cell>
          <cell r="R728">
            <v>0</v>
          </cell>
          <cell r="T728">
            <v>4.9000000000000004</v>
          </cell>
          <cell r="V728">
            <v>4.9000000000000004</v>
          </cell>
        </row>
        <row r="729">
          <cell r="D729">
            <v>5</v>
          </cell>
          <cell r="F729" t="str">
            <v>Se incorpora estanque almacenamiento de concentrado 60 m3</v>
          </cell>
          <cell r="G729" t="str">
            <v>ton</v>
          </cell>
          <cell r="H729">
            <v>10</v>
          </cell>
          <cell r="M729">
            <v>4300</v>
          </cell>
          <cell r="N729">
            <v>1450</v>
          </cell>
          <cell r="P729">
            <v>0</v>
          </cell>
          <cell r="Q729">
            <v>0</v>
          </cell>
          <cell r="R729">
            <v>43</v>
          </cell>
          <cell r="T729">
            <v>14.5</v>
          </cell>
          <cell r="V729">
            <v>57.5</v>
          </cell>
        </row>
        <row r="730">
          <cell r="D730">
            <v>5</v>
          </cell>
          <cell r="F730" t="str">
            <v>Se elimina estanque de preparación 30m3</v>
          </cell>
          <cell r="G730" t="str">
            <v>ton</v>
          </cell>
          <cell r="H730">
            <v>7</v>
          </cell>
          <cell r="N730">
            <v>700</v>
          </cell>
          <cell r="P730">
            <v>0</v>
          </cell>
          <cell r="Q730">
            <v>0</v>
          </cell>
          <cell r="R730">
            <v>0</v>
          </cell>
          <cell r="T730">
            <v>4.9000000000000004</v>
          </cell>
          <cell r="V730">
            <v>4.9000000000000004</v>
          </cell>
        </row>
        <row r="731">
          <cell r="D731">
            <v>5</v>
          </cell>
          <cell r="F731" t="str">
            <v>Se incorpora estanque de preparación nuevo de 77 m3</v>
          </cell>
          <cell r="G731" t="str">
            <v>ton</v>
          </cell>
          <cell r="H731">
            <v>12</v>
          </cell>
          <cell r="M731">
            <v>4300</v>
          </cell>
          <cell r="N731">
            <v>1450</v>
          </cell>
          <cell r="R731">
            <v>51.6</v>
          </cell>
          <cell r="T731">
            <v>17.399999999999999</v>
          </cell>
          <cell r="V731">
            <v>69</v>
          </cell>
        </row>
        <row r="732">
          <cell r="D732">
            <v>5</v>
          </cell>
          <cell r="F732" t="str">
            <v>Se elimina estanque almacenamiento  30m3</v>
          </cell>
          <cell r="G732" t="str">
            <v>ton</v>
          </cell>
          <cell r="H732">
            <v>7</v>
          </cell>
          <cell r="N732">
            <v>700</v>
          </cell>
          <cell r="R732">
            <v>0</v>
          </cell>
          <cell r="T732">
            <v>4.9000000000000004</v>
          </cell>
          <cell r="V732">
            <v>4.9000000000000004</v>
          </cell>
        </row>
        <row r="733">
          <cell r="D733">
            <v>5</v>
          </cell>
          <cell r="F733" t="str">
            <v>Se incorpora estanque de almacenamiento nuevo de 77 m3</v>
          </cell>
          <cell r="G733" t="str">
            <v>ton</v>
          </cell>
          <cell r="H733">
            <v>12</v>
          </cell>
          <cell r="M733">
            <v>4300</v>
          </cell>
          <cell r="N733">
            <v>1450</v>
          </cell>
          <cell r="R733">
            <v>51.6</v>
          </cell>
          <cell r="T733">
            <v>17.399999999999999</v>
          </cell>
          <cell r="V733">
            <v>69</v>
          </cell>
        </row>
        <row r="734">
          <cell r="D734">
            <v>5</v>
          </cell>
          <cell r="F734" t="str">
            <v>Se incorpora estanque de pulmón de 77 m3</v>
          </cell>
          <cell r="G734" t="str">
            <v>ton</v>
          </cell>
          <cell r="H734">
            <v>12</v>
          </cell>
          <cell r="M734">
            <v>4300</v>
          </cell>
          <cell r="N734">
            <v>1450</v>
          </cell>
          <cell r="R734">
            <v>51.6</v>
          </cell>
          <cell r="T734">
            <v>17.399999999999999</v>
          </cell>
          <cell r="V734">
            <v>69</v>
          </cell>
        </row>
        <row r="735">
          <cell r="D735">
            <v>5</v>
          </cell>
          <cell r="F735" t="str">
            <v>Se elimina estanque alimentación filtro de presión 30m3</v>
          </cell>
          <cell r="G735" t="str">
            <v>ton</v>
          </cell>
          <cell r="H735">
            <v>7</v>
          </cell>
          <cell r="N735">
            <v>700</v>
          </cell>
          <cell r="R735">
            <v>0</v>
          </cell>
          <cell r="T735">
            <v>4.9000000000000004</v>
          </cell>
          <cell r="V735">
            <v>4.9000000000000004</v>
          </cell>
        </row>
        <row r="736">
          <cell r="D736">
            <v>5</v>
          </cell>
          <cell r="F736" t="str">
            <v>Se incorpora estanque alimentación filtro de presión 77m3</v>
          </cell>
          <cell r="G736" t="str">
            <v>ton</v>
          </cell>
          <cell r="H736">
            <v>12</v>
          </cell>
          <cell r="M736">
            <v>4300</v>
          </cell>
          <cell r="N736">
            <v>1450</v>
          </cell>
          <cell r="R736">
            <v>51.6</v>
          </cell>
          <cell r="T736">
            <v>17.399999999999999</v>
          </cell>
          <cell r="V736">
            <v>69</v>
          </cell>
        </row>
        <row r="737">
          <cell r="D737">
            <v>5</v>
          </cell>
          <cell r="F737" t="str">
            <v>Se elimina estanque alimentación a cementación 7m3</v>
          </cell>
          <cell r="G737" t="str">
            <v>ton</v>
          </cell>
          <cell r="H737">
            <v>4</v>
          </cell>
          <cell r="N737">
            <v>700</v>
          </cell>
          <cell r="R737">
            <v>0</v>
          </cell>
          <cell r="T737">
            <v>2.8</v>
          </cell>
          <cell r="V737">
            <v>2.8</v>
          </cell>
        </row>
        <row r="738">
          <cell r="D738">
            <v>5</v>
          </cell>
          <cell r="F738" t="str">
            <v>Se incorpora estanque alimentación a cementación 18m3</v>
          </cell>
          <cell r="G738" t="str">
            <v>ton</v>
          </cell>
          <cell r="H738">
            <v>6</v>
          </cell>
          <cell r="M738">
            <v>4300</v>
          </cell>
          <cell r="N738">
            <v>1450</v>
          </cell>
          <cell r="R738">
            <v>25.8</v>
          </cell>
          <cell r="T738">
            <v>8.6999999999999993</v>
          </cell>
          <cell r="V738">
            <v>34.5</v>
          </cell>
        </row>
        <row r="739">
          <cell r="D739">
            <v>5</v>
          </cell>
          <cell r="F739" t="str">
            <v>Se incorpora estanque recepción solución férrica de 1.6 m3</v>
          </cell>
          <cell r="G739" t="str">
            <v>ton</v>
          </cell>
          <cell r="H739">
            <v>4</v>
          </cell>
          <cell r="M739">
            <v>4300</v>
          </cell>
          <cell r="N739">
            <v>1450</v>
          </cell>
          <cell r="R739">
            <v>17.2</v>
          </cell>
          <cell r="T739">
            <v>5.8</v>
          </cell>
          <cell r="V739">
            <v>23</v>
          </cell>
        </row>
        <row r="740">
          <cell r="D740">
            <v>5</v>
          </cell>
          <cell r="F740" t="str">
            <v>Se incorpora un segundo estanque  almacenamiento cloración de 25m3</v>
          </cell>
          <cell r="G740" t="str">
            <v>ton</v>
          </cell>
          <cell r="H740">
            <v>6</v>
          </cell>
          <cell r="M740">
            <v>4300</v>
          </cell>
          <cell r="N740">
            <v>1450</v>
          </cell>
          <cell r="R740">
            <v>25.8</v>
          </cell>
          <cell r="T740">
            <v>8.6999999999999993</v>
          </cell>
          <cell r="V740">
            <v>34.5</v>
          </cell>
        </row>
        <row r="741">
          <cell r="D741">
            <v>5</v>
          </cell>
          <cell r="F741" t="str">
            <v>Se incorpora un 3er reactor de lixiviación de 6.1 m3</v>
          </cell>
          <cell r="G741" t="str">
            <v>un</v>
          </cell>
          <cell r="H741">
            <v>1</v>
          </cell>
          <cell r="L741">
            <v>20000</v>
          </cell>
          <cell r="N741">
            <v>2000</v>
          </cell>
          <cell r="P741">
            <v>0</v>
          </cell>
          <cell r="Q741">
            <v>20</v>
          </cell>
          <cell r="R741">
            <v>0</v>
          </cell>
          <cell r="T741">
            <v>2</v>
          </cell>
          <cell r="V741">
            <v>22</v>
          </cell>
        </row>
        <row r="742">
          <cell r="D742">
            <v>5</v>
          </cell>
          <cell r="F742" t="str">
            <v>Se reemplaza filtro de prensa por uno de 4.5 tph</v>
          </cell>
          <cell r="G742" t="str">
            <v>un</v>
          </cell>
          <cell r="H742">
            <v>1</v>
          </cell>
          <cell r="L742">
            <v>20034</v>
          </cell>
          <cell r="N742">
            <v>2003</v>
          </cell>
          <cell r="P742">
            <v>0</v>
          </cell>
          <cell r="Q742">
            <v>20.033999999999999</v>
          </cell>
          <cell r="R742">
            <v>0</v>
          </cell>
          <cell r="T742">
            <v>2.0030000000000001</v>
          </cell>
          <cell r="V742">
            <v>22.036999999999999</v>
          </cell>
        </row>
        <row r="743">
          <cell r="D743">
            <v>5</v>
          </cell>
          <cell r="F743" t="str">
            <v>Aumento de capacidad de 5 a 10 tmph sist.secado transporte y envasado de conc.Mo</v>
          </cell>
          <cell r="G743" t="str">
            <v>un</v>
          </cell>
          <cell r="H743">
            <v>1</v>
          </cell>
          <cell r="L743">
            <v>30000</v>
          </cell>
          <cell r="N743">
            <v>3000</v>
          </cell>
          <cell r="P743">
            <v>0</v>
          </cell>
          <cell r="Q743">
            <v>30</v>
          </cell>
          <cell r="R743">
            <v>0</v>
          </cell>
          <cell r="T743">
            <v>3</v>
          </cell>
          <cell r="V743">
            <v>33</v>
          </cell>
        </row>
        <row r="744">
          <cell r="D744">
            <v>5</v>
          </cell>
          <cell r="F744" t="str">
            <v>Se reemplaza filtro actual de 3.6 tph por uno nuevo de 5.7 tph</v>
          </cell>
          <cell r="G744" t="str">
            <v>un</v>
          </cell>
          <cell r="H744">
            <v>1</v>
          </cell>
          <cell r="L744">
            <v>20000</v>
          </cell>
          <cell r="N744">
            <v>2000</v>
          </cell>
          <cell r="P744">
            <v>0</v>
          </cell>
          <cell r="Q744">
            <v>20</v>
          </cell>
          <cell r="R744">
            <v>0</v>
          </cell>
          <cell r="T744">
            <v>2</v>
          </cell>
          <cell r="V744">
            <v>22</v>
          </cell>
        </row>
        <row r="745">
          <cell r="D745">
            <v>5</v>
          </cell>
          <cell r="F745" t="str">
            <v>se incorpora 2° filtro de arena para solución tipo vessel de 1.0m de diámetro</v>
          </cell>
          <cell r="G745" t="str">
            <v>un</v>
          </cell>
          <cell r="H745">
            <v>1</v>
          </cell>
          <cell r="L745">
            <v>30079</v>
          </cell>
          <cell r="N745">
            <v>3008</v>
          </cell>
          <cell r="P745">
            <v>0</v>
          </cell>
          <cell r="Q745">
            <v>30.079000000000001</v>
          </cell>
          <cell r="R745">
            <v>0</v>
          </cell>
          <cell r="T745">
            <v>3.008</v>
          </cell>
          <cell r="V745">
            <v>33.087000000000003</v>
          </cell>
        </row>
        <row r="746">
          <cell r="E746" t="str">
            <v>PLANTA PLF</v>
          </cell>
          <cell r="P746">
            <v>0</v>
          </cell>
          <cell r="Q746">
            <v>120.113</v>
          </cell>
          <cell r="R746">
            <v>388.12000000000006</v>
          </cell>
          <cell r="S746">
            <v>0</v>
          </cell>
          <cell r="T746">
            <v>246.87805000000006</v>
          </cell>
          <cell r="V746">
            <v>755.11104999999998</v>
          </cell>
        </row>
        <row r="747">
          <cell r="E747" t="str">
            <v>PLANTA MOLIBDENO</v>
          </cell>
          <cell r="P747">
            <v>674.38850000000002</v>
          </cell>
          <cell r="Q747">
            <v>1090.1135000000002</v>
          </cell>
          <cell r="R747">
            <v>809.52</v>
          </cell>
          <cell r="S747">
            <v>0</v>
          </cell>
          <cell r="T747">
            <v>1934.3758500000001</v>
          </cell>
          <cell r="V747">
            <v>4508.3978499999994</v>
          </cell>
        </row>
        <row r="750">
          <cell r="E750" t="str">
            <v>Total: CONCENTRADOR</v>
          </cell>
          <cell r="P750">
            <v>8967.0030000000006</v>
          </cell>
          <cell r="Q750">
            <v>43484.066999999988</v>
          </cell>
          <cell r="R750">
            <v>10004.65</v>
          </cell>
          <cell r="S750">
            <v>12</v>
          </cell>
          <cell r="T750">
            <v>31359.419499999996</v>
          </cell>
          <cell r="V750">
            <v>93827.139500000005</v>
          </cell>
          <cell r="AA750" t="str">
            <v xml:space="preserve"> </v>
          </cell>
        </row>
        <row r="754">
          <cell r="E754" t="str">
            <v>MANEJO DE CONCENTRADOS</v>
          </cell>
        </row>
        <row r="758">
          <cell r="D758" t="str">
            <v>EXCAVACIONES Y RELLENOS</v>
          </cell>
        </row>
        <row r="759">
          <cell r="D759">
            <v>1</v>
          </cell>
          <cell r="F759" t="str">
            <v>Excavaciones</v>
          </cell>
          <cell r="G759" t="str">
            <v>m3</v>
          </cell>
          <cell r="H759">
            <v>300</v>
          </cell>
          <cell r="N759">
            <v>11</v>
          </cell>
          <cell r="P759">
            <v>0</v>
          </cell>
          <cell r="Q759">
            <v>0</v>
          </cell>
          <cell r="T759">
            <v>3.3</v>
          </cell>
          <cell r="V759">
            <v>3.3</v>
          </cell>
        </row>
        <row r="760">
          <cell r="D760" t="str">
            <v>HORMIGONES</v>
          </cell>
        </row>
        <row r="761">
          <cell r="D761">
            <v>2</v>
          </cell>
          <cell r="F761" t="str">
            <v xml:space="preserve">Hormigon armado   </v>
          </cell>
          <cell r="G761" t="str">
            <v>m3</v>
          </cell>
          <cell r="H761">
            <v>114.99999999999999</v>
          </cell>
          <cell r="N761">
            <v>503</v>
          </cell>
          <cell r="P761">
            <v>0</v>
          </cell>
          <cell r="Q761">
            <v>0</v>
          </cell>
          <cell r="T761">
            <v>57.844999999999992</v>
          </cell>
          <cell r="V761">
            <v>57.844999999999992</v>
          </cell>
        </row>
        <row r="762">
          <cell r="D762" t="str">
            <v>MECANICA</v>
          </cell>
        </row>
        <row r="763">
          <cell r="D763">
            <v>5</v>
          </cell>
          <cell r="F763" t="str">
            <v>Bomba descarga espes.concentr.de cobre tipo centrífuga horizontal 6"x4" 40HP</v>
          </cell>
          <cell r="G763" t="str">
            <v>un</v>
          </cell>
          <cell r="H763">
            <v>2</v>
          </cell>
          <cell r="L763">
            <v>12930</v>
          </cell>
          <cell r="N763">
            <v>1293</v>
          </cell>
          <cell r="P763">
            <v>0</v>
          </cell>
          <cell r="Q763">
            <v>25.86</v>
          </cell>
          <cell r="R763">
            <v>0</v>
          </cell>
          <cell r="T763">
            <v>2.5859999999999999</v>
          </cell>
          <cell r="V763">
            <v>28.445999999999998</v>
          </cell>
        </row>
        <row r="764">
          <cell r="D764">
            <v>5</v>
          </cell>
          <cell r="F764" t="str">
            <v>Espesador de concentrado de cobre 175 pies 25 HP</v>
          </cell>
          <cell r="G764" t="str">
            <v>un</v>
          </cell>
          <cell r="H764">
            <v>1</v>
          </cell>
          <cell r="L764">
            <v>477083</v>
          </cell>
          <cell r="N764">
            <v>47708</v>
          </cell>
          <cell r="P764">
            <v>238.54150000000001</v>
          </cell>
          <cell r="Q764">
            <v>238.54150000000001</v>
          </cell>
          <cell r="R764">
            <v>0</v>
          </cell>
          <cell r="T764">
            <v>47.707999999999998</v>
          </cell>
          <cell r="V764">
            <v>524.79100000000005</v>
          </cell>
        </row>
        <row r="765">
          <cell r="D765" t="str">
            <v>CAÑERIAS</v>
          </cell>
        </row>
        <row r="766">
          <cell r="D766">
            <v>6</v>
          </cell>
          <cell r="F766" t="str">
            <v>Global tuberías válvulas y fittings (se aplica 10% equipos mecànicos)</v>
          </cell>
          <cell r="G766" t="str">
            <v>gl</v>
          </cell>
          <cell r="H766">
            <v>1</v>
          </cell>
          <cell r="N766">
            <v>55324</v>
          </cell>
          <cell r="P766">
            <v>0</v>
          </cell>
          <cell r="Q766">
            <v>0</v>
          </cell>
          <cell r="R766">
            <v>0</v>
          </cell>
          <cell r="T766">
            <v>55.323999999999998</v>
          </cell>
          <cell r="V766">
            <v>55.323999999999998</v>
          </cell>
        </row>
        <row r="767">
          <cell r="D767" t="str">
            <v>ELECTRICIDAD</v>
          </cell>
        </row>
        <row r="768">
          <cell r="D768">
            <v>7</v>
          </cell>
          <cell r="F768" t="str">
            <v>Global equipos eléctricos (se aplica 31.3% equipos mecánicos)</v>
          </cell>
          <cell r="G768" t="str">
            <v>gl</v>
          </cell>
          <cell r="H768">
            <v>1</v>
          </cell>
          <cell r="N768">
            <v>173163</v>
          </cell>
          <cell r="P768">
            <v>0</v>
          </cell>
          <cell r="Q768">
            <v>0</v>
          </cell>
          <cell r="R768">
            <v>0</v>
          </cell>
          <cell r="T768">
            <v>173.16300000000001</v>
          </cell>
          <cell r="V768">
            <v>173.16300000000001</v>
          </cell>
        </row>
        <row r="769">
          <cell r="E769" t="str">
            <v>ESPESAMIENTO DE CONCENTRADO DE COBRE</v>
          </cell>
          <cell r="P769">
            <v>238.54150000000001</v>
          </cell>
          <cell r="Q769">
            <v>264.4015</v>
          </cell>
          <cell r="R769">
            <v>0</v>
          </cell>
          <cell r="S769">
            <v>0</v>
          </cell>
          <cell r="T769">
            <v>339.92599999999999</v>
          </cell>
          <cell r="V769">
            <v>842.86900000000003</v>
          </cell>
        </row>
        <row r="773">
          <cell r="D773" t="str">
            <v>OBRAS CIVILES GENERALES Incluidas en área 371</v>
          </cell>
        </row>
        <row r="774">
          <cell r="D774" t="str">
            <v>MECANICA</v>
          </cell>
        </row>
        <row r="775">
          <cell r="D775">
            <v>5</v>
          </cell>
          <cell r="F775" t="str">
            <v>Cajón distribución alimentación estanques de almacenamiento cap. Útil=9 m3</v>
          </cell>
          <cell r="G775" t="str">
            <v>ton</v>
          </cell>
          <cell r="H775">
            <v>5</v>
          </cell>
          <cell r="M775">
            <v>4300</v>
          </cell>
          <cell r="N775">
            <v>1450</v>
          </cell>
          <cell r="P775">
            <v>0</v>
          </cell>
          <cell r="Q775">
            <v>0</v>
          </cell>
          <cell r="R775">
            <v>21.5</v>
          </cell>
          <cell r="T775">
            <v>7.25</v>
          </cell>
          <cell r="V775">
            <v>28.75</v>
          </cell>
        </row>
        <row r="776">
          <cell r="D776">
            <v>5</v>
          </cell>
          <cell r="F776" t="str">
            <v>Estanque almacen.concentr.Cu-Mo con mecan agitador vol util=1.045 m3 75 HP</v>
          </cell>
          <cell r="G776" t="str">
            <v>ton</v>
          </cell>
          <cell r="H776">
            <v>180</v>
          </cell>
          <cell r="M776">
            <v>4300</v>
          </cell>
          <cell r="N776">
            <v>1450</v>
          </cell>
          <cell r="P776">
            <v>0</v>
          </cell>
          <cell r="Q776">
            <v>0</v>
          </cell>
          <cell r="R776">
            <v>774</v>
          </cell>
          <cell r="T776">
            <v>261</v>
          </cell>
          <cell r="V776">
            <v>1035</v>
          </cell>
        </row>
        <row r="777">
          <cell r="D777">
            <v>5</v>
          </cell>
          <cell r="F777" t="str">
            <v>Agitador 75 HP estanque de concentrado  de Cu-Mo 1050 m3</v>
          </cell>
          <cell r="G777" t="str">
            <v>ton</v>
          </cell>
          <cell r="H777">
            <v>4</v>
          </cell>
          <cell r="L777">
            <v>63200</v>
          </cell>
          <cell r="N777">
            <v>6320</v>
          </cell>
          <cell r="P777">
            <v>0</v>
          </cell>
          <cell r="Q777">
            <v>252.8</v>
          </cell>
          <cell r="R777">
            <v>0</v>
          </cell>
          <cell r="T777">
            <v>25.28</v>
          </cell>
          <cell r="V777">
            <v>278.08000000000004</v>
          </cell>
        </row>
        <row r="778">
          <cell r="D778" t="str">
            <v>CAÑERIAS</v>
          </cell>
        </row>
        <row r="779">
          <cell r="D779">
            <v>6</v>
          </cell>
          <cell r="F779" t="str">
            <v>Global tuberías válvulas y fittings (se aplica 10% equipos mecànicos)</v>
          </cell>
          <cell r="G779" t="str">
            <v>gl</v>
          </cell>
          <cell r="H779">
            <v>1</v>
          </cell>
          <cell r="N779">
            <v>134006</v>
          </cell>
          <cell r="P779">
            <v>0</v>
          </cell>
          <cell r="Q779">
            <v>0</v>
          </cell>
          <cell r="R779">
            <v>0</v>
          </cell>
          <cell r="T779">
            <v>134.006</v>
          </cell>
          <cell r="V779">
            <v>134.006</v>
          </cell>
        </row>
        <row r="780">
          <cell r="D780" t="str">
            <v>ELECTRICIDAD</v>
          </cell>
        </row>
        <row r="781">
          <cell r="D781">
            <v>7</v>
          </cell>
          <cell r="F781" t="str">
            <v>Global equipos eléctricos (se aplica 31.3% equipos mecánicos)</v>
          </cell>
          <cell r="G781" t="str">
            <v>gl</v>
          </cell>
          <cell r="H781">
            <v>1</v>
          </cell>
          <cell r="N781">
            <v>419438</v>
          </cell>
          <cell r="P781">
            <v>0</v>
          </cell>
          <cell r="Q781">
            <v>0</v>
          </cell>
          <cell r="R781">
            <v>0</v>
          </cell>
          <cell r="T781">
            <v>419.43799999999999</v>
          </cell>
          <cell r="V781">
            <v>419.43799999999999</v>
          </cell>
        </row>
        <row r="782">
          <cell r="E782" t="str">
            <v>SISTEMA DE CABEZA STC</v>
          </cell>
          <cell r="P782">
            <v>0</v>
          </cell>
          <cell r="Q782">
            <v>252.8</v>
          </cell>
          <cell r="R782">
            <v>795.5</v>
          </cell>
          <cell r="S782">
            <v>0</v>
          </cell>
          <cell r="T782">
            <v>846.97399999999993</v>
          </cell>
          <cell r="V782">
            <v>1895.2739999999999</v>
          </cell>
        </row>
        <row r="786">
          <cell r="D786" t="str">
            <v>OBRAS CIVILES GENERALES Incluidas en área 371</v>
          </cell>
        </row>
        <row r="787">
          <cell r="D787" t="str">
            <v>MECANICA</v>
          </cell>
        </row>
        <row r="788">
          <cell r="D788">
            <v>5</v>
          </cell>
          <cell r="F788" t="str">
            <v>Válvula de bola Mogas 8" estaciones disipadoras Ansi 1500</v>
          </cell>
          <cell r="G788" t="str">
            <v>un</v>
          </cell>
          <cell r="H788">
            <v>6</v>
          </cell>
          <cell r="L788">
            <v>64209</v>
          </cell>
          <cell r="N788">
            <v>6421</v>
          </cell>
          <cell r="P788">
            <v>0</v>
          </cell>
          <cell r="Q788">
            <v>385.25400000000002</v>
          </cell>
          <cell r="R788">
            <v>0</v>
          </cell>
          <cell r="T788">
            <v>38.526000000000003</v>
          </cell>
          <cell r="V788">
            <v>423.78000000000003</v>
          </cell>
        </row>
        <row r="789">
          <cell r="D789">
            <v>5</v>
          </cell>
          <cell r="F789" t="str">
            <v>Piezas especiales estaciones disipadoras</v>
          </cell>
          <cell r="G789" t="str">
            <v>un</v>
          </cell>
          <cell r="H789">
            <v>12</v>
          </cell>
          <cell r="L789">
            <v>7000</v>
          </cell>
          <cell r="N789">
            <v>3000</v>
          </cell>
          <cell r="P789">
            <v>84</v>
          </cell>
          <cell r="Q789">
            <v>0</v>
          </cell>
          <cell r="R789">
            <v>0</v>
          </cell>
          <cell r="T789">
            <v>36</v>
          </cell>
          <cell r="V789">
            <v>120</v>
          </cell>
        </row>
        <row r="790">
          <cell r="D790">
            <v>5</v>
          </cell>
          <cell r="F790" t="str">
            <v>Anillos cerámicos 8" estaciones disipadoras</v>
          </cell>
          <cell r="G790" t="str">
            <v>un</v>
          </cell>
          <cell r="H790">
            <v>7</v>
          </cell>
          <cell r="L790">
            <v>2500</v>
          </cell>
          <cell r="N790">
            <v>250</v>
          </cell>
          <cell r="P790">
            <v>0</v>
          </cell>
          <cell r="Q790">
            <v>17.5</v>
          </cell>
          <cell r="T790">
            <v>1.75</v>
          </cell>
          <cell r="V790">
            <v>19.25</v>
          </cell>
        </row>
        <row r="791">
          <cell r="D791" t="str">
            <v>CAÑERIAS</v>
          </cell>
        </row>
        <row r="792">
          <cell r="D792">
            <v>6</v>
          </cell>
          <cell r="F792" t="str">
            <v>Global tuberías válvulas y fittings (se aplica 10% equipos mecànicos)</v>
          </cell>
          <cell r="G792" t="str">
            <v>gl</v>
          </cell>
          <cell r="H792">
            <v>1</v>
          </cell>
          <cell r="N792">
            <v>56303</v>
          </cell>
          <cell r="P792">
            <v>0</v>
          </cell>
          <cell r="Q792">
            <v>0</v>
          </cell>
          <cell r="R792">
            <v>0</v>
          </cell>
          <cell r="T792">
            <v>56.302999999999997</v>
          </cell>
          <cell r="V792">
            <v>56.302999999999997</v>
          </cell>
        </row>
        <row r="793">
          <cell r="D793" t="str">
            <v>ELECTRICIDAD</v>
          </cell>
        </row>
        <row r="794">
          <cell r="D794">
            <v>7</v>
          </cell>
          <cell r="F794" t="str">
            <v>Global equipos eléctricos (se aplica 31.3% equipos mecánicos)</v>
          </cell>
          <cell r="G794" t="str">
            <v>gl</v>
          </cell>
          <cell r="H794">
            <v>1</v>
          </cell>
          <cell r="N794">
            <v>176228</v>
          </cell>
          <cell r="P794">
            <v>0</v>
          </cell>
          <cell r="Q794">
            <v>0</v>
          </cell>
          <cell r="R794">
            <v>0</v>
          </cell>
          <cell r="T794">
            <v>176.22800000000001</v>
          </cell>
          <cell r="V794">
            <v>176.22800000000001</v>
          </cell>
        </row>
        <row r="795">
          <cell r="E795" t="str">
            <v>SISTEMA DE TRANSPORTE DE CONCENTRADO</v>
          </cell>
          <cell r="P795">
            <v>84</v>
          </cell>
          <cell r="Q795">
            <v>402.75400000000002</v>
          </cell>
          <cell r="R795">
            <v>0</v>
          </cell>
          <cell r="S795">
            <v>0</v>
          </cell>
          <cell r="T795">
            <v>308.80700000000002</v>
          </cell>
          <cell r="V795">
            <v>795.56099999999992</v>
          </cell>
        </row>
        <row r="799">
          <cell r="D799" t="str">
            <v>EXCAVACIONES Y RELLENOS</v>
          </cell>
        </row>
        <row r="800">
          <cell r="D800">
            <v>1</v>
          </cell>
          <cell r="F800" t="str">
            <v>Excavaciones</v>
          </cell>
          <cell r="G800" t="str">
            <v>m3</v>
          </cell>
          <cell r="H800">
            <v>240</v>
          </cell>
          <cell r="N800">
            <v>11</v>
          </cell>
          <cell r="P800">
            <v>0</v>
          </cell>
          <cell r="Q800">
            <v>0</v>
          </cell>
          <cell r="T800">
            <v>2.64</v>
          </cell>
          <cell r="V800">
            <v>2.64</v>
          </cell>
        </row>
        <row r="801">
          <cell r="D801" t="str">
            <v>HORMIGONES</v>
          </cell>
        </row>
        <row r="802">
          <cell r="D802">
            <v>2</v>
          </cell>
          <cell r="F802" t="str">
            <v xml:space="preserve">Hormigon armado        </v>
          </cell>
          <cell r="G802" t="str">
            <v>m3</v>
          </cell>
          <cell r="H802">
            <v>1035</v>
          </cell>
          <cell r="N802">
            <v>503</v>
          </cell>
          <cell r="P802">
            <v>0</v>
          </cell>
          <cell r="Q802">
            <v>0</v>
          </cell>
          <cell r="T802">
            <v>520.60500000000002</v>
          </cell>
          <cell r="V802">
            <v>520.60500000000002</v>
          </cell>
        </row>
        <row r="803">
          <cell r="D803">
            <v>2</v>
          </cell>
          <cell r="F803" t="str">
            <v>Piscina de agua 1500 m3</v>
          </cell>
          <cell r="G803" t="str">
            <v>m3</v>
          </cell>
          <cell r="H803">
            <v>287.5</v>
          </cell>
          <cell r="N803">
            <v>700</v>
          </cell>
          <cell r="P803">
            <v>0</v>
          </cell>
          <cell r="Q803">
            <v>0</v>
          </cell>
          <cell r="T803">
            <v>201.25</v>
          </cell>
          <cell r="V803">
            <v>201.25</v>
          </cell>
        </row>
        <row r="804">
          <cell r="D804">
            <v>2</v>
          </cell>
          <cell r="F804" t="str">
            <v>Piscina interceptora de derrames 5m3</v>
          </cell>
          <cell r="G804" t="str">
            <v>un</v>
          </cell>
          <cell r="H804">
            <v>1</v>
          </cell>
          <cell r="N804">
            <v>5000</v>
          </cell>
          <cell r="T804">
            <v>5</v>
          </cell>
          <cell r="V804">
            <v>5</v>
          </cell>
        </row>
        <row r="805">
          <cell r="D805" t="str">
            <v>ESTRUCTURAS METALICAS</v>
          </cell>
        </row>
        <row r="806">
          <cell r="D806">
            <v>3</v>
          </cell>
          <cell r="F806" t="str">
            <v>Estructuras metálicas</v>
          </cell>
          <cell r="G806" t="str">
            <v>ton</v>
          </cell>
          <cell r="H806">
            <v>92</v>
          </cell>
          <cell r="M806">
            <v>1900</v>
          </cell>
          <cell r="N806">
            <v>870</v>
          </cell>
          <cell r="P806">
            <v>0</v>
          </cell>
          <cell r="Q806">
            <v>0</v>
          </cell>
          <cell r="R806">
            <v>174.8</v>
          </cell>
          <cell r="T806">
            <v>80.040000000000006</v>
          </cell>
          <cell r="V806">
            <v>254.84000000000003</v>
          </cell>
        </row>
        <row r="807">
          <cell r="D807" t="str">
            <v>CONSTRUCCIONES VARIAS</v>
          </cell>
        </row>
        <row r="808">
          <cell r="D808">
            <v>4</v>
          </cell>
          <cell r="F808" t="str">
            <v>Sala eléctrica</v>
          </cell>
          <cell r="G808" t="str">
            <v>un</v>
          </cell>
          <cell r="H808">
            <v>1</v>
          </cell>
          <cell r="N808">
            <v>100000</v>
          </cell>
          <cell r="P808">
            <v>0</v>
          </cell>
          <cell r="Q808">
            <v>0</v>
          </cell>
          <cell r="T808">
            <v>100</v>
          </cell>
          <cell r="V808">
            <v>100</v>
          </cell>
        </row>
        <row r="809">
          <cell r="D809">
            <v>1</v>
          </cell>
          <cell r="F809" t="str">
            <v>Edificio 36X19m             Bombas estación intermedia</v>
          </cell>
          <cell r="G809" t="str">
            <v>m2</v>
          </cell>
          <cell r="H809">
            <v>820.8</v>
          </cell>
          <cell r="N809">
            <v>400</v>
          </cell>
          <cell r="P809">
            <v>0</v>
          </cell>
          <cell r="Q809">
            <v>0</v>
          </cell>
          <cell r="T809">
            <v>328.32</v>
          </cell>
          <cell r="V809">
            <v>328.32</v>
          </cell>
        </row>
        <row r="810">
          <cell r="D810" t="str">
            <v>MECANICA</v>
          </cell>
        </row>
        <row r="811">
          <cell r="D811">
            <v>5</v>
          </cell>
          <cell r="F811" t="str">
            <v>Estanque alma.concentr.Cu-Mo con mecan.agitador Vol.útil=1.045 m3 75 HP</v>
          </cell>
          <cell r="G811" t="str">
            <v>ton</v>
          </cell>
          <cell r="H811">
            <v>45</v>
          </cell>
          <cell r="M811">
            <v>4300</v>
          </cell>
          <cell r="N811">
            <v>1450</v>
          </cell>
          <cell r="P811">
            <v>0</v>
          </cell>
          <cell r="Q811">
            <v>0</v>
          </cell>
          <cell r="R811">
            <v>193.5</v>
          </cell>
          <cell r="T811">
            <v>65.25</v>
          </cell>
          <cell r="V811">
            <v>258.75</v>
          </cell>
        </row>
        <row r="812">
          <cell r="D812">
            <v>5</v>
          </cell>
          <cell r="F812" t="str">
            <v>Agitador 75 HP estanque de concentrado  de Cu-Mo 1050 m3</v>
          </cell>
          <cell r="G812" t="str">
            <v>un</v>
          </cell>
          <cell r="H812">
            <v>1</v>
          </cell>
          <cell r="L812">
            <v>63200</v>
          </cell>
          <cell r="N812">
            <v>6320</v>
          </cell>
          <cell r="P812">
            <v>0</v>
          </cell>
          <cell r="Q812">
            <v>63.2</v>
          </cell>
          <cell r="R812">
            <v>0</v>
          </cell>
          <cell r="T812">
            <v>6.32</v>
          </cell>
          <cell r="V812">
            <v>69.52000000000001</v>
          </cell>
        </row>
        <row r="813">
          <cell r="D813">
            <v>5</v>
          </cell>
          <cell r="F813" t="str">
            <v>Bomba de carga tipo centrífuga horizontal 4"x3" 120 HP</v>
          </cell>
          <cell r="G813" t="str">
            <v>un</v>
          </cell>
          <cell r="H813">
            <v>1</v>
          </cell>
          <cell r="L813">
            <v>58000</v>
          </cell>
          <cell r="N813">
            <v>5800</v>
          </cell>
          <cell r="P813">
            <v>0</v>
          </cell>
          <cell r="Q813">
            <v>58</v>
          </cell>
          <cell r="R813">
            <v>0</v>
          </cell>
          <cell r="T813">
            <v>5.8</v>
          </cell>
          <cell r="V813">
            <v>63.8</v>
          </cell>
        </row>
        <row r="814">
          <cell r="D814">
            <v>5</v>
          </cell>
          <cell r="F814" t="str">
            <v>Bomba impulsión de concentrado tipo piston diafragma 1100HP</v>
          </cell>
          <cell r="G814" t="str">
            <v>un</v>
          </cell>
          <cell r="H814">
            <v>2</v>
          </cell>
          <cell r="L814">
            <v>1342194</v>
          </cell>
          <cell r="N814">
            <v>46918</v>
          </cell>
          <cell r="P814">
            <v>0</v>
          </cell>
          <cell r="Q814">
            <v>2684.3879999999999</v>
          </cell>
          <cell r="R814">
            <v>0</v>
          </cell>
          <cell r="T814">
            <v>93.835999999999999</v>
          </cell>
          <cell r="V814">
            <v>2778.2239999999997</v>
          </cell>
        </row>
        <row r="815">
          <cell r="D815" t="str">
            <v>CAÑERIAS</v>
          </cell>
        </row>
        <row r="816">
          <cell r="D816">
            <v>6</v>
          </cell>
          <cell r="F816" t="str">
            <v>Global tuberías válvulas y fittings</v>
          </cell>
          <cell r="G816" t="str">
            <v>gl</v>
          </cell>
          <cell r="H816">
            <v>1</v>
          </cell>
          <cell r="N816">
            <v>220000</v>
          </cell>
          <cell r="P816">
            <v>0</v>
          </cell>
          <cell r="Q816">
            <v>0</v>
          </cell>
          <cell r="R816">
            <v>0</v>
          </cell>
          <cell r="T816">
            <v>220</v>
          </cell>
          <cell r="V816">
            <v>220</v>
          </cell>
        </row>
        <row r="817">
          <cell r="D817" t="str">
            <v>ELECTRICIDAD</v>
          </cell>
        </row>
        <row r="818">
          <cell r="D818">
            <v>7</v>
          </cell>
          <cell r="F818" t="str">
            <v>Linea aerea distribución 23 Kv</v>
          </cell>
          <cell r="G818" t="str">
            <v>Km</v>
          </cell>
          <cell r="H818">
            <v>20</v>
          </cell>
          <cell r="M818">
            <v>60000</v>
          </cell>
          <cell r="N818">
            <v>31180</v>
          </cell>
          <cell r="P818">
            <v>0</v>
          </cell>
          <cell r="Q818">
            <v>0</v>
          </cell>
          <cell r="R818">
            <v>1200</v>
          </cell>
          <cell r="T818">
            <v>623.6</v>
          </cell>
          <cell r="V818">
            <v>1823.6</v>
          </cell>
        </row>
        <row r="819">
          <cell r="D819">
            <v>7</v>
          </cell>
          <cell r="F819" t="str">
            <v>Cable de protección a tierra aéreo</v>
          </cell>
          <cell r="G819" t="str">
            <v>un</v>
          </cell>
          <cell r="H819">
            <v>20</v>
          </cell>
          <cell r="L819">
            <v>3750</v>
          </cell>
          <cell r="N819">
            <v>3600</v>
          </cell>
          <cell r="P819">
            <v>75</v>
          </cell>
          <cell r="T819">
            <v>72</v>
          </cell>
          <cell r="V819">
            <v>147</v>
          </cell>
        </row>
        <row r="820">
          <cell r="D820">
            <v>7</v>
          </cell>
          <cell r="F820" t="str">
            <v>Subestación unitaria de 2.0 a 2.3 MVA 23,0 /3,45 Kv</v>
          </cell>
          <cell r="G820" t="str">
            <v>un</v>
          </cell>
          <cell r="H820">
            <v>2</v>
          </cell>
          <cell r="L820">
            <v>347500</v>
          </cell>
          <cell r="N820">
            <v>25000</v>
          </cell>
          <cell r="P820">
            <v>695</v>
          </cell>
          <cell r="T820">
            <v>50</v>
          </cell>
          <cell r="V820">
            <v>745</v>
          </cell>
        </row>
        <row r="821">
          <cell r="D821">
            <v>7</v>
          </cell>
          <cell r="F821" t="str">
            <v>Pararrayos para línea aérea de 23 Kv</v>
          </cell>
          <cell r="G821" t="str">
            <v>un</v>
          </cell>
          <cell r="H821">
            <v>3</v>
          </cell>
          <cell r="L821">
            <v>18600</v>
          </cell>
          <cell r="N821">
            <v>1800</v>
          </cell>
          <cell r="P821">
            <v>0</v>
          </cell>
          <cell r="Q821">
            <v>55.8</v>
          </cell>
          <cell r="T821">
            <v>5.4</v>
          </cell>
          <cell r="V821">
            <v>61.199999999999996</v>
          </cell>
        </row>
        <row r="822">
          <cell r="D822">
            <v>7</v>
          </cell>
          <cell r="F822" t="str">
            <v>Seccionadores montados en poste 33 Kv, 600A, 40 KA</v>
          </cell>
          <cell r="G822" t="str">
            <v>un</v>
          </cell>
          <cell r="H822">
            <v>3</v>
          </cell>
          <cell r="L822">
            <v>1320</v>
          </cell>
          <cell r="N822">
            <v>2700</v>
          </cell>
          <cell r="P822">
            <v>0</v>
          </cell>
          <cell r="Q822">
            <v>3.96</v>
          </cell>
          <cell r="T822">
            <v>8.1</v>
          </cell>
          <cell r="V822">
            <v>12.059999999999999</v>
          </cell>
        </row>
        <row r="823">
          <cell r="D823">
            <v>7</v>
          </cell>
          <cell r="F823" t="str">
            <v>Distribución de electricidad 5% equipos eléctricos</v>
          </cell>
          <cell r="G823" t="str">
            <v>gl</v>
          </cell>
          <cell r="H823">
            <v>1</v>
          </cell>
          <cell r="N823">
            <v>18559</v>
          </cell>
          <cell r="T823">
            <v>18.559000000000001</v>
          </cell>
          <cell r="V823">
            <v>18.559000000000001</v>
          </cell>
        </row>
        <row r="824">
          <cell r="D824" t="str">
            <v>INSTRUMENTACION</v>
          </cell>
        </row>
        <row r="825">
          <cell r="D825">
            <v>8</v>
          </cell>
          <cell r="F825" t="str">
            <v>Global instrumentos (se aplica 5% equipos mecánicos)</v>
          </cell>
          <cell r="G825" t="str">
            <v>gl</v>
          </cell>
          <cell r="H825">
            <v>1</v>
          </cell>
          <cell r="N825">
            <v>158515</v>
          </cell>
          <cell r="P825">
            <v>0</v>
          </cell>
          <cell r="Q825">
            <v>0</v>
          </cell>
          <cell r="R825">
            <v>0</v>
          </cell>
          <cell r="T825">
            <v>158.51499999999999</v>
          </cell>
          <cell r="V825">
            <v>158.51499999999999</v>
          </cell>
        </row>
        <row r="826">
          <cell r="E826" t="str">
            <v>ESTACION DE BOMBEO INTERMEDIA</v>
          </cell>
          <cell r="P826">
            <v>770</v>
          </cell>
          <cell r="Q826">
            <v>2865.348</v>
          </cell>
          <cell r="R826">
            <v>1568.3</v>
          </cell>
          <cell r="S826">
            <v>0</v>
          </cell>
          <cell r="T826">
            <v>2565.2350000000001</v>
          </cell>
          <cell r="V826">
            <v>7768.8829999999998</v>
          </cell>
        </row>
        <row r="827">
          <cell r="E827" t="str">
            <v>BOMBEO CONCENTRADUCTO</v>
          </cell>
          <cell r="P827">
            <v>1092.5415</v>
          </cell>
          <cell r="Q827">
            <v>3785.3035</v>
          </cell>
          <cell r="R827">
            <v>2363.8000000000002</v>
          </cell>
          <cell r="S827">
            <v>0</v>
          </cell>
          <cell r="T827">
            <v>4060.942</v>
          </cell>
          <cell r="V827">
            <v>11302.587</v>
          </cell>
        </row>
        <row r="831">
          <cell r="D831" t="str">
            <v>OBRAS CIVILES GENERALES</v>
          </cell>
        </row>
        <row r="832">
          <cell r="D832">
            <v>4</v>
          </cell>
          <cell r="F832" t="str">
            <v>Gobal 20% equipos mecánicos</v>
          </cell>
          <cell r="G832" t="str">
            <v>gl</v>
          </cell>
          <cell r="H832">
            <v>1</v>
          </cell>
          <cell r="N832">
            <v>329969</v>
          </cell>
          <cell r="P832">
            <v>0</v>
          </cell>
          <cell r="Q832">
            <v>0</v>
          </cell>
          <cell r="T832">
            <v>329.96899999999999</v>
          </cell>
          <cell r="V832">
            <v>329.96899999999999</v>
          </cell>
        </row>
        <row r="833">
          <cell r="D833" t="str">
            <v>MECANICA</v>
          </cell>
        </row>
        <row r="834">
          <cell r="D834">
            <v>5</v>
          </cell>
          <cell r="F834" t="str">
            <v>Silo de cal viva de 1100 m3</v>
          </cell>
          <cell r="G834" t="str">
            <v>ton</v>
          </cell>
          <cell r="H834">
            <v>130</v>
          </cell>
          <cell r="M834">
            <v>4300</v>
          </cell>
          <cell r="N834">
            <v>1450</v>
          </cell>
          <cell r="P834">
            <v>0</v>
          </cell>
          <cell r="Q834">
            <v>0</v>
          </cell>
          <cell r="R834">
            <v>0</v>
          </cell>
          <cell r="S834">
            <v>559</v>
          </cell>
          <cell r="T834">
            <v>188.5</v>
          </cell>
          <cell r="V834">
            <v>747.5</v>
          </cell>
        </row>
        <row r="835">
          <cell r="D835">
            <v>5</v>
          </cell>
          <cell r="F835" t="str">
            <v>Tornillo de 5.7 tph 9" de diámetro x 7.5 m largo, con motor 5 HP</v>
          </cell>
          <cell r="G835" t="str">
            <v>un</v>
          </cell>
          <cell r="H835">
            <v>1</v>
          </cell>
          <cell r="L835">
            <v>15582</v>
          </cell>
          <cell r="N835">
            <v>1558</v>
          </cell>
          <cell r="P835">
            <v>0</v>
          </cell>
          <cell r="Q835">
            <v>15.582000000000001</v>
          </cell>
          <cell r="R835">
            <v>0</v>
          </cell>
          <cell r="T835">
            <v>1.5580000000000001</v>
          </cell>
          <cell r="V835">
            <v>17.14</v>
          </cell>
        </row>
        <row r="836">
          <cell r="D836">
            <v>5</v>
          </cell>
          <cell r="F836" t="str">
            <v>Molino vertical de 6.4 tph con motor de 50 HP</v>
          </cell>
          <cell r="G836" t="str">
            <v>un</v>
          </cell>
          <cell r="H836">
            <v>1</v>
          </cell>
          <cell r="L836">
            <v>239697</v>
          </cell>
          <cell r="N836">
            <v>23970</v>
          </cell>
          <cell r="P836">
            <v>0</v>
          </cell>
          <cell r="Q836">
            <v>239.697</v>
          </cell>
          <cell r="R836">
            <v>0</v>
          </cell>
          <cell r="T836">
            <v>23.97</v>
          </cell>
          <cell r="V836">
            <v>263.66700000000003</v>
          </cell>
        </row>
        <row r="837">
          <cell r="D837">
            <v>5</v>
          </cell>
          <cell r="F837" t="str">
            <v>Estanque de almacenamiento 515 m3 de capacidad</v>
          </cell>
          <cell r="G837" t="str">
            <v>ton</v>
          </cell>
          <cell r="H837">
            <v>63</v>
          </cell>
          <cell r="M837">
            <v>4300</v>
          </cell>
          <cell r="N837">
            <v>1450</v>
          </cell>
          <cell r="P837">
            <v>0</v>
          </cell>
          <cell r="Q837">
            <v>0</v>
          </cell>
          <cell r="R837">
            <v>270.89999999999998</v>
          </cell>
          <cell r="T837">
            <v>91.35</v>
          </cell>
          <cell r="V837">
            <v>362.25</v>
          </cell>
        </row>
        <row r="838">
          <cell r="D838">
            <v>5</v>
          </cell>
          <cell r="F838" t="str">
            <v>Estanque de distribución de 22m3</v>
          </cell>
          <cell r="G838" t="str">
            <v>ton</v>
          </cell>
          <cell r="H838">
            <v>6.2</v>
          </cell>
          <cell r="M838">
            <v>4300</v>
          </cell>
          <cell r="N838">
            <v>1450</v>
          </cell>
          <cell r="P838">
            <v>0</v>
          </cell>
          <cell r="Q838">
            <v>0</v>
          </cell>
          <cell r="R838">
            <v>26.66</v>
          </cell>
          <cell r="T838">
            <v>8.99</v>
          </cell>
          <cell r="V838">
            <v>35.65</v>
          </cell>
        </row>
        <row r="839">
          <cell r="D839">
            <v>5</v>
          </cell>
          <cell r="F839" t="str">
            <v>Estanque de almacenamiento de espumante Teb de 130 m3</v>
          </cell>
          <cell r="G839" t="str">
            <v>un</v>
          </cell>
          <cell r="H839">
            <v>1</v>
          </cell>
          <cell r="N839">
            <v>49820</v>
          </cell>
          <cell r="P839">
            <v>0</v>
          </cell>
          <cell r="Q839">
            <v>0</v>
          </cell>
          <cell r="R839">
            <v>0</v>
          </cell>
          <cell r="T839">
            <v>49.82</v>
          </cell>
          <cell r="V839">
            <v>49.82</v>
          </cell>
        </row>
        <row r="840">
          <cell r="D840">
            <v>5</v>
          </cell>
          <cell r="F840" t="str">
            <v>Estanque de 75 m3 almacenamiento de colector A404</v>
          </cell>
          <cell r="G840" t="str">
            <v>un</v>
          </cell>
          <cell r="H840">
            <v>1</v>
          </cell>
          <cell r="N840">
            <v>26500</v>
          </cell>
          <cell r="P840">
            <v>0</v>
          </cell>
          <cell r="T840">
            <v>26.5</v>
          </cell>
          <cell r="V840">
            <v>26.5</v>
          </cell>
        </row>
        <row r="841">
          <cell r="D841">
            <v>5</v>
          </cell>
          <cell r="F841" t="str">
            <v>Unidad automática de preparación de fluctuante Kg/d incl.estanque</v>
          </cell>
          <cell r="G841" t="str">
            <v>un</v>
          </cell>
          <cell r="H841">
            <v>1</v>
          </cell>
          <cell r="L841">
            <v>40000</v>
          </cell>
          <cell r="P841">
            <v>0</v>
          </cell>
          <cell r="Q841">
            <v>40</v>
          </cell>
          <cell r="T841">
            <v>0</v>
          </cell>
          <cell r="V841">
            <v>40</v>
          </cell>
        </row>
        <row r="842">
          <cell r="D842">
            <v>5</v>
          </cell>
          <cell r="F842" t="str">
            <v>Bombas equipos y otros</v>
          </cell>
          <cell r="G842" t="str">
            <v>gl</v>
          </cell>
          <cell r="H842">
            <v>1</v>
          </cell>
          <cell r="L842">
            <v>100000</v>
          </cell>
          <cell r="N842">
            <v>10000</v>
          </cell>
          <cell r="P842">
            <v>100</v>
          </cell>
          <cell r="T842">
            <v>10</v>
          </cell>
          <cell r="V842">
            <v>110</v>
          </cell>
        </row>
        <row r="843">
          <cell r="D843" t="str">
            <v>CAÑERIAS</v>
          </cell>
        </row>
        <row r="844">
          <cell r="D844">
            <v>6</v>
          </cell>
          <cell r="F844" t="str">
            <v>Global tuberías válvulas y fittings (se aplica 23% equipos mecànicos)</v>
          </cell>
          <cell r="G844" t="str">
            <v>gl</v>
          </cell>
          <cell r="H844">
            <v>1</v>
          </cell>
          <cell r="N844">
            <v>1319874</v>
          </cell>
          <cell r="P844">
            <v>0</v>
          </cell>
          <cell r="Q844">
            <v>0</v>
          </cell>
          <cell r="R844">
            <v>0</v>
          </cell>
          <cell r="T844">
            <v>1319.874</v>
          </cell>
          <cell r="V844">
            <v>1319.874</v>
          </cell>
        </row>
        <row r="845">
          <cell r="D845" t="str">
            <v>ELECTRICIDAD</v>
          </cell>
        </row>
        <row r="846">
          <cell r="D846">
            <v>7</v>
          </cell>
          <cell r="F846" t="str">
            <v>Global equipos eléctricos (se aplica 14% equipos mecánicos)</v>
          </cell>
          <cell r="G846" t="str">
            <v>gl</v>
          </cell>
          <cell r="H846">
            <v>1</v>
          </cell>
          <cell r="N846">
            <v>659937</v>
          </cell>
          <cell r="P846">
            <v>0</v>
          </cell>
          <cell r="Q846">
            <v>0</v>
          </cell>
          <cell r="R846">
            <v>0</v>
          </cell>
          <cell r="T846">
            <v>659.93700000000001</v>
          </cell>
          <cell r="V846">
            <v>659.93700000000001</v>
          </cell>
        </row>
        <row r="847">
          <cell r="D847" t="str">
            <v>INSTRUMENTACION</v>
          </cell>
        </row>
        <row r="848">
          <cell r="D848">
            <v>8</v>
          </cell>
          <cell r="F848" t="str">
            <v>Global instrumentos (se aplica 5% equipos mecánicos)</v>
          </cell>
          <cell r="G848" t="str">
            <v>gl</v>
          </cell>
          <cell r="H848">
            <v>1</v>
          </cell>
          <cell r="N848">
            <v>329969</v>
          </cell>
          <cell r="P848">
            <v>0</v>
          </cell>
          <cell r="Q848">
            <v>0</v>
          </cell>
          <cell r="R848">
            <v>0</v>
          </cell>
          <cell r="T848">
            <v>329.96899999999999</v>
          </cell>
          <cell r="V848">
            <v>329.96899999999999</v>
          </cell>
        </row>
        <row r="849">
          <cell r="E849" t="str">
            <v>INSTALACIONES DE REACTIVOS</v>
          </cell>
          <cell r="P849">
            <v>100</v>
          </cell>
          <cell r="Q849">
            <v>295.279</v>
          </cell>
          <cell r="R849">
            <v>297.56</v>
          </cell>
          <cell r="S849">
            <v>559</v>
          </cell>
          <cell r="T849">
            <v>3040.4369999999999</v>
          </cell>
          <cell r="V849">
            <v>4292.2759999999998</v>
          </cell>
        </row>
        <row r="852">
          <cell r="E852" t="str">
            <v>Total: MANEJO DE CONCENTRADOS</v>
          </cell>
          <cell r="P852">
            <v>1192.5415</v>
          </cell>
          <cell r="Q852">
            <v>4080.5825</v>
          </cell>
          <cell r="R852">
            <v>2661.36</v>
          </cell>
          <cell r="S852">
            <v>559</v>
          </cell>
          <cell r="T852">
            <v>7101.3789999999999</v>
          </cell>
          <cell r="V852">
            <v>15594.862999999999</v>
          </cell>
          <cell r="AA852" t="str">
            <v xml:space="preserve"> </v>
          </cell>
        </row>
        <row r="859">
          <cell r="D859" t="str">
            <v>EXCAVACIONES Y RELLENOS</v>
          </cell>
        </row>
        <row r="860">
          <cell r="D860">
            <v>1</v>
          </cell>
          <cell r="F860" t="str">
            <v>Excavaciones</v>
          </cell>
          <cell r="G860" t="str">
            <v>m3</v>
          </cell>
          <cell r="H860">
            <v>109850.4</v>
          </cell>
          <cell r="N860">
            <v>11</v>
          </cell>
          <cell r="P860">
            <v>0</v>
          </cell>
          <cell r="Q860">
            <v>0</v>
          </cell>
          <cell r="T860">
            <v>1208.3543999999999</v>
          </cell>
          <cell r="V860">
            <v>1208.3543999999999</v>
          </cell>
        </row>
        <row r="861">
          <cell r="D861">
            <v>1</v>
          </cell>
          <cell r="F861" t="str">
            <v>Excavaciones                    estanque de rebose</v>
          </cell>
          <cell r="G861" t="str">
            <v>m3</v>
          </cell>
          <cell r="H861">
            <v>902.4</v>
          </cell>
          <cell r="N861">
            <v>11</v>
          </cell>
          <cell r="P861">
            <v>0</v>
          </cell>
          <cell r="Q861">
            <v>0</v>
          </cell>
          <cell r="T861">
            <v>9.9263999999999992</v>
          </cell>
          <cell r="V861">
            <v>9.9263999999999992</v>
          </cell>
        </row>
        <row r="862">
          <cell r="D862">
            <v>1</v>
          </cell>
          <cell r="F862" t="str">
            <v>Excavaciones                    alimentación ciclones</v>
          </cell>
          <cell r="G862" t="str">
            <v>m3</v>
          </cell>
          <cell r="H862">
            <v>324.45</v>
          </cell>
          <cell r="N862">
            <v>11</v>
          </cell>
          <cell r="P862">
            <v>0</v>
          </cell>
          <cell r="Q862">
            <v>0</v>
          </cell>
          <cell r="T862">
            <v>3.5689499999999996</v>
          </cell>
          <cell r="V862">
            <v>3.5689499999999996</v>
          </cell>
        </row>
        <row r="863">
          <cell r="D863">
            <v>1</v>
          </cell>
          <cell r="F863" t="str">
            <v>Relleno compactado</v>
          </cell>
          <cell r="G863" t="str">
            <v>m3</v>
          </cell>
          <cell r="H863">
            <v>23625</v>
          </cell>
          <cell r="N863">
            <v>14</v>
          </cell>
          <cell r="T863">
            <v>330.75</v>
          </cell>
          <cell r="V863">
            <v>330.75</v>
          </cell>
        </row>
        <row r="864">
          <cell r="D864" t="str">
            <v>HORMIGONES</v>
          </cell>
        </row>
        <row r="865">
          <cell r="D865">
            <v>2</v>
          </cell>
          <cell r="F865" t="str">
            <v>Hormigon armado           Armado espesador</v>
          </cell>
          <cell r="G865" t="str">
            <v>m3</v>
          </cell>
          <cell r="H865">
            <v>5768.4</v>
          </cell>
          <cell r="N865">
            <v>503</v>
          </cell>
          <cell r="P865">
            <v>0</v>
          </cell>
          <cell r="Q865">
            <v>0</v>
          </cell>
          <cell r="T865">
            <v>2901.5051999999996</v>
          </cell>
          <cell r="V865">
            <v>2901.5051999999996</v>
          </cell>
        </row>
        <row r="866">
          <cell r="D866">
            <v>2</v>
          </cell>
          <cell r="F866" t="str">
            <v>Hormigón armado           pilotes</v>
          </cell>
          <cell r="G866" t="str">
            <v>m3</v>
          </cell>
          <cell r="H866">
            <v>419.74999999999994</v>
          </cell>
          <cell r="N866">
            <v>503</v>
          </cell>
          <cell r="P866">
            <v>0</v>
          </cell>
          <cell r="Q866">
            <v>0</v>
          </cell>
          <cell r="T866">
            <v>211.13424999999998</v>
          </cell>
          <cell r="V866">
            <v>211.13424999999998</v>
          </cell>
        </row>
        <row r="867">
          <cell r="D867">
            <v>2</v>
          </cell>
          <cell r="F867" t="str">
            <v>Hormigón armado           Alimentación ciclones</v>
          </cell>
          <cell r="G867" t="str">
            <v>m3</v>
          </cell>
          <cell r="H867">
            <v>24.15</v>
          </cell>
          <cell r="N867">
            <v>503</v>
          </cell>
          <cell r="T867">
            <v>12.147449999999999</v>
          </cell>
          <cell r="V867">
            <v>12.147449999999999</v>
          </cell>
        </row>
        <row r="868">
          <cell r="D868">
            <v>2</v>
          </cell>
          <cell r="F868" t="str">
            <v>Hormigón armado           estanque de rebose</v>
          </cell>
          <cell r="G868" t="str">
            <v>m3</v>
          </cell>
          <cell r="H868">
            <v>50.599999999999994</v>
          </cell>
          <cell r="N868">
            <v>503</v>
          </cell>
          <cell r="T868">
            <v>25.451799999999995</v>
          </cell>
          <cell r="V868">
            <v>25.451799999999995</v>
          </cell>
        </row>
        <row r="869">
          <cell r="D869" t="str">
            <v>ESTRUCTURAS METALICAS</v>
          </cell>
        </row>
        <row r="870">
          <cell r="D870">
            <v>3</v>
          </cell>
          <cell r="F870" t="str">
            <v>Estructuras metálicas     Soporte ciclones</v>
          </cell>
          <cell r="G870" t="str">
            <v>ton</v>
          </cell>
          <cell r="H870">
            <v>19.549999999999997</v>
          </cell>
          <cell r="M870">
            <v>1900</v>
          </cell>
          <cell r="N870">
            <v>870</v>
          </cell>
          <cell r="P870">
            <v>0</v>
          </cell>
          <cell r="Q870">
            <v>0</v>
          </cell>
          <cell r="R870">
            <v>37.144999999999996</v>
          </cell>
          <cell r="T870">
            <v>17.008499999999998</v>
          </cell>
          <cell r="V870">
            <v>54.153499999999994</v>
          </cell>
        </row>
        <row r="871">
          <cell r="D871" t="str">
            <v>MECANICA</v>
          </cell>
        </row>
        <row r="872">
          <cell r="D872">
            <v>5</v>
          </cell>
          <cell r="F872" t="str">
            <v>Bo,ba agua recuperada tipo turbina vertical cap. 2850 m3/h c/u 20" 1000 HP</v>
          </cell>
          <cell r="G872" t="str">
            <v>un</v>
          </cell>
          <cell r="H872">
            <v>4</v>
          </cell>
          <cell r="L872">
            <v>106078</v>
          </cell>
          <cell r="N872">
            <v>10608</v>
          </cell>
          <cell r="P872">
            <v>0</v>
          </cell>
          <cell r="Q872">
            <v>424.31200000000001</v>
          </cell>
          <cell r="R872">
            <v>0</v>
          </cell>
          <cell r="T872">
            <v>42.432000000000002</v>
          </cell>
          <cell r="V872">
            <v>466.74400000000003</v>
          </cell>
        </row>
        <row r="873">
          <cell r="D873">
            <v>5</v>
          </cell>
          <cell r="F873" t="str">
            <v>Bomba recirc.espesador tipo centrífuga horizontal cap.2.200 m3/h 14x12" 200HP</v>
          </cell>
          <cell r="G873" t="str">
            <v>un</v>
          </cell>
          <cell r="H873">
            <v>1</v>
          </cell>
          <cell r="L873">
            <v>27614</v>
          </cell>
          <cell r="N873">
            <v>2761</v>
          </cell>
          <cell r="P873">
            <v>0</v>
          </cell>
          <cell r="Q873">
            <v>27.614000000000001</v>
          </cell>
          <cell r="R873">
            <v>0</v>
          </cell>
          <cell r="T873">
            <v>2.7610000000000001</v>
          </cell>
          <cell r="V873">
            <v>30.375</v>
          </cell>
        </row>
        <row r="874">
          <cell r="D874">
            <v>5</v>
          </cell>
          <cell r="F874" t="str">
            <v>Cajón descarga espesadores de relaves material: concreto</v>
          </cell>
          <cell r="G874" t="str">
            <v>ton</v>
          </cell>
          <cell r="H874">
            <v>1</v>
          </cell>
          <cell r="M874">
            <v>4300</v>
          </cell>
          <cell r="N874">
            <v>1450</v>
          </cell>
          <cell r="P874">
            <v>0</v>
          </cell>
          <cell r="Q874">
            <v>0</v>
          </cell>
          <cell r="R874">
            <v>4.3</v>
          </cell>
          <cell r="T874">
            <v>1.45</v>
          </cell>
          <cell r="V874">
            <v>5.75</v>
          </cell>
        </row>
        <row r="875">
          <cell r="D875">
            <v>5</v>
          </cell>
          <cell r="F875" t="str">
            <v>Espesador de relaves tipo HI-Cap diámetro 350 pies 15 HP</v>
          </cell>
          <cell r="G875" t="str">
            <v>un</v>
          </cell>
          <cell r="H875">
            <v>1</v>
          </cell>
          <cell r="L875">
            <v>1114260</v>
          </cell>
          <cell r="N875">
            <v>111426</v>
          </cell>
          <cell r="P875">
            <v>557.13</v>
          </cell>
          <cell r="Q875">
            <v>557.13</v>
          </cell>
          <cell r="R875">
            <v>0</v>
          </cell>
          <cell r="T875">
            <v>111.426</v>
          </cell>
          <cell r="V875">
            <v>1225.6859999999999</v>
          </cell>
        </row>
        <row r="876">
          <cell r="D876">
            <v>5</v>
          </cell>
          <cell r="F876" t="str">
            <v>Estanque de rebose espesadores de relave cap=1150 m3 material: concreto</v>
          </cell>
          <cell r="G876" t="str">
            <v>ton</v>
          </cell>
          <cell r="H876">
            <v>136</v>
          </cell>
          <cell r="M876">
            <v>4300</v>
          </cell>
          <cell r="N876">
            <v>1450</v>
          </cell>
          <cell r="P876">
            <v>0</v>
          </cell>
          <cell r="Q876">
            <v>0</v>
          </cell>
          <cell r="R876">
            <v>584.79999999999995</v>
          </cell>
          <cell r="T876">
            <v>197.2</v>
          </cell>
          <cell r="V876">
            <v>782</v>
          </cell>
        </row>
        <row r="877">
          <cell r="D877" t="str">
            <v>CAÑERIAS</v>
          </cell>
        </row>
        <row r="878">
          <cell r="D878">
            <v>6</v>
          </cell>
          <cell r="F878" t="str">
            <v>Global tuberías válvulas y fittings (se aplica 77% equipos mecànicos)</v>
          </cell>
          <cell r="G878" t="str">
            <v>gl</v>
          </cell>
          <cell r="H878">
            <v>1</v>
          </cell>
          <cell r="N878">
            <v>1933127</v>
          </cell>
          <cell r="P878">
            <v>0</v>
          </cell>
          <cell r="Q878">
            <v>0</v>
          </cell>
          <cell r="R878">
            <v>0</v>
          </cell>
          <cell r="T878">
            <v>1933.127</v>
          </cell>
          <cell r="V878">
            <v>1933.127</v>
          </cell>
        </row>
        <row r="879">
          <cell r="D879" t="str">
            <v>ELECTRICIDAD</v>
          </cell>
        </row>
        <row r="880">
          <cell r="D880">
            <v>7</v>
          </cell>
          <cell r="F880" t="str">
            <v>Global equipos eléctricos (se aplica 8.3% equipos mecánicos)</v>
          </cell>
          <cell r="G880" t="str">
            <v>gl</v>
          </cell>
          <cell r="H880">
            <v>1</v>
          </cell>
          <cell r="N880">
            <v>208376</v>
          </cell>
          <cell r="P880">
            <v>0</v>
          </cell>
          <cell r="Q880">
            <v>0</v>
          </cell>
          <cell r="R880">
            <v>0</v>
          </cell>
          <cell r="T880">
            <v>208.376</v>
          </cell>
          <cell r="V880">
            <v>208.376</v>
          </cell>
        </row>
        <row r="881">
          <cell r="E881" t="str">
            <v>ESPESAMIENTO DE RELAVES</v>
          </cell>
          <cell r="P881">
            <v>557.13</v>
          </cell>
          <cell r="Q881">
            <v>1009.056</v>
          </cell>
          <cell r="R881">
            <v>626.24499999999989</v>
          </cell>
          <cell r="S881">
            <v>0</v>
          </cell>
          <cell r="T881">
            <v>7216.61895</v>
          </cell>
          <cell r="V881">
            <v>9409.0499500000005</v>
          </cell>
        </row>
        <row r="885">
          <cell r="D885" t="str">
            <v>EXCAVACIONES Y RELLENOS</v>
          </cell>
        </row>
        <row r="886">
          <cell r="D886">
            <v>1</v>
          </cell>
          <cell r="F886" t="str">
            <v>Excavaciones</v>
          </cell>
          <cell r="G886" t="str">
            <v>m3</v>
          </cell>
          <cell r="H886">
            <v>370.8</v>
          </cell>
          <cell r="N886">
            <v>11</v>
          </cell>
          <cell r="P886">
            <v>0</v>
          </cell>
          <cell r="Q886">
            <v>0</v>
          </cell>
          <cell r="T886">
            <v>4.0788000000000002</v>
          </cell>
          <cell r="V886">
            <v>4.0788000000000002</v>
          </cell>
        </row>
        <row r="887">
          <cell r="D887" t="str">
            <v>HORMIGONES</v>
          </cell>
        </row>
        <row r="888">
          <cell r="D888">
            <v>2</v>
          </cell>
          <cell r="F888" t="str">
            <v>Hormigon armado           Armado espesador</v>
          </cell>
          <cell r="G888" t="str">
            <v>m3</v>
          </cell>
          <cell r="H888">
            <v>610.65</v>
          </cell>
          <cell r="N888">
            <v>503</v>
          </cell>
          <cell r="P888">
            <v>0</v>
          </cell>
          <cell r="Q888">
            <v>0</v>
          </cell>
          <cell r="T888">
            <v>307.15694999999999</v>
          </cell>
          <cell r="V888">
            <v>307.15694999999999</v>
          </cell>
        </row>
        <row r="889">
          <cell r="D889">
            <v>2</v>
          </cell>
          <cell r="F889" t="str">
            <v>Hormigón armado           peralte canaleta, 30cm 8500 m</v>
          </cell>
          <cell r="G889" t="str">
            <v>m3</v>
          </cell>
          <cell r="H889">
            <v>1759.4999999999998</v>
          </cell>
          <cell r="N889">
            <v>600</v>
          </cell>
          <cell r="P889">
            <v>0</v>
          </cell>
          <cell r="Q889">
            <v>0</v>
          </cell>
          <cell r="T889">
            <v>1055.6999999999998</v>
          </cell>
          <cell r="V889">
            <v>1055.6999999999998</v>
          </cell>
        </row>
        <row r="890">
          <cell r="D890" t="str">
            <v>MECANICA</v>
          </cell>
        </row>
        <row r="891">
          <cell r="D891">
            <v>5</v>
          </cell>
          <cell r="F891" t="str">
            <v>Cajón desvío a Tranque Valle</v>
          </cell>
          <cell r="G891" t="str">
            <v>un</v>
          </cell>
          <cell r="H891">
            <v>1</v>
          </cell>
          <cell r="M891">
            <v>4300</v>
          </cell>
          <cell r="N891">
            <v>33293</v>
          </cell>
          <cell r="P891">
            <v>0</v>
          </cell>
          <cell r="Q891">
            <v>0</v>
          </cell>
          <cell r="R891">
            <v>4.3</v>
          </cell>
          <cell r="T891">
            <v>33.292999999999999</v>
          </cell>
          <cell r="V891">
            <v>37.592999999999996</v>
          </cell>
        </row>
        <row r="892">
          <cell r="D892" t="str">
            <v>CAÑERIAS</v>
          </cell>
        </row>
        <row r="893">
          <cell r="D893">
            <v>6</v>
          </cell>
          <cell r="F893" t="str">
            <v>Global tuberías válvulas y fittings (se aplica 77% equipos mecànicos)</v>
          </cell>
          <cell r="G893" t="str">
            <v>gl</v>
          </cell>
          <cell r="H893">
            <v>1</v>
          </cell>
          <cell r="N893">
            <v>28947</v>
          </cell>
          <cell r="P893">
            <v>0</v>
          </cell>
          <cell r="Q893">
            <v>0</v>
          </cell>
          <cell r="R893">
            <v>0</v>
          </cell>
          <cell r="T893">
            <v>28.946999999999999</v>
          </cell>
          <cell r="V893">
            <v>28.946999999999999</v>
          </cell>
        </row>
        <row r="894">
          <cell r="D894" t="str">
            <v>ELECTRICIDAD</v>
          </cell>
        </row>
        <row r="895">
          <cell r="D895">
            <v>7</v>
          </cell>
          <cell r="F895" t="str">
            <v>Global equipos eléctricos (se aplica 8.3% equipos mecánicos)</v>
          </cell>
          <cell r="G895" t="str">
            <v>gl</v>
          </cell>
          <cell r="H895">
            <v>1</v>
          </cell>
          <cell r="N895">
            <v>3120</v>
          </cell>
          <cell r="P895">
            <v>0</v>
          </cell>
          <cell r="Q895">
            <v>0</v>
          </cell>
          <cell r="R895">
            <v>0</v>
          </cell>
          <cell r="T895">
            <v>3.12</v>
          </cell>
          <cell r="V895">
            <v>3.12</v>
          </cell>
        </row>
        <row r="896">
          <cell r="E896" t="str">
            <v>CANALETA DE RELAVES</v>
          </cell>
          <cell r="P896">
            <v>0</v>
          </cell>
          <cell r="Q896">
            <v>0</v>
          </cell>
          <cell r="R896">
            <v>4.3</v>
          </cell>
          <cell r="S896">
            <v>0</v>
          </cell>
          <cell r="T896">
            <v>1432.2957499999995</v>
          </cell>
          <cell r="V896">
            <v>1436.5957499999997</v>
          </cell>
        </row>
        <row r="904">
          <cell r="D904" t="str">
            <v>EXCAVACIONES Y RELLENOS</v>
          </cell>
        </row>
        <row r="905">
          <cell r="D905">
            <v>1</v>
          </cell>
          <cell r="F905" t="str">
            <v>Excavaciones</v>
          </cell>
          <cell r="G905" t="str">
            <v>m3</v>
          </cell>
          <cell r="H905">
            <v>360</v>
          </cell>
          <cell r="N905">
            <v>11</v>
          </cell>
          <cell r="P905">
            <v>0</v>
          </cell>
          <cell r="Q905">
            <v>0</v>
          </cell>
          <cell r="T905">
            <v>3.96</v>
          </cell>
          <cell r="V905">
            <v>3.96</v>
          </cell>
        </row>
        <row r="906">
          <cell r="D906" t="str">
            <v>HORMIGONES</v>
          </cell>
        </row>
        <row r="907">
          <cell r="D907">
            <v>2</v>
          </cell>
          <cell r="F907" t="str">
            <v xml:space="preserve">Hormigon armado          </v>
          </cell>
          <cell r="G907" t="str">
            <v>m3</v>
          </cell>
          <cell r="H907">
            <v>114.99999999999999</v>
          </cell>
          <cell r="N907">
            <v>503</v>
          </cell>
          <cell r="P907">
            <v>0</v>
          </cell>
          <cell r="Q907">
            <v>0</v>
          </cell>
          <cell r="T907">
            <v>57.844999999999992</v>
          </cell>
          <cell r="V907">
            <v>57.844999999999992</v>
          </cell>
        </row>
        <row r="908">
          <cell r="D908" t="str">
            <v>MECANICA</v>
          </cell>
        </row>
        <row r="909">
          <cell r="D909">
            <v>5</v>
          </cell>
          <cell r="F909" t="str">
            <v>Bomba impulsión 1250 HP</v>
          </cell>
          <cell r="G909" t="str">
            <v>un</v>
          </cell>
          <cell r="H909">
            <v>3</v>
          </cell>
          <cell r="L909">
            <v>312500</v>
          </cell>
          <cell r="N909">
            <v>31250</v>
          </cell>
          <cell r="P909">
            <v>0</v>
          </cell>
          <cell r="Q909">
            <v>937.5</v>
          </cell>
          <cell r="R909">
            <v>0</v>
          </cell>
          <cell r="T909">
            <v>93.75</v>
          </cell>
          <cell r="V909">
            <v>1031.25</v>
          </cell>
        </row>
        <row r="910">
          <cell r="D910">
            <v>5</v>
          </cell>
          <cell r="F910" t="str">
            <v>Obtención derechos de agua acorde a 175 KTPD</v>
          </cell>
          <cell r="G910" t="str">
            <v>gl</v>
          </cell>
          <cell r="H910">
            <v>1</v>
          </cell>
          <cell r="M910">
            <v>3278000</v>
          </cell>
          <cell r="R910">
            <v>3278</v>
          </cell>
          <cell r="V910">
            <v>3278</v>
          </cell>
        </row>
        <row r="911">
          <cell r="D911" t="str">
            <v>CAÑERIAS</v>
          </cell>
        </row>
        <row r="912">
          <cell r="D912">
            <v>6</v>
          </cell>
          <cell r="F912" t="str">
            <v>Tubería 24" e=0.281" (incluida zanja y relleno)</v>
          </cell>
          <cell r="G912" t="str">
            <v>ton</v>
          </cell>
          <cell r="H912">
            <v>573</v>
          </cell>
          <cell r="M912">
            <v>1000</v>
          </cell>
          <cell r="N912">
            <v>900</v>
          </cell>
          <cell r="R912">
            <v>0</v>
          </cell>
          <cell r="S912">
            <v>573</v>
          </cell>
          <cell r="T912">
            <v>515.70000000000005</v>
          </cell>
          <cell r="V912">
            <v>1088.7</v>
          </cell>
        </row>
        <row r="913">
          <cell r="D913">
            <v>6</v>
          </cell>
          <cell r="F913" t="str">
            <v>Tubería 24" e=0.312" (incluida zanja y relleno)</v>
          </cell>
          <cell r="G913" t="str">
            <v>ton</v>
          </cell>
          <cell r="H913">
            <v>341</v>
          </cell>
          <cell r="M913">
            <v>1000</v>
          </cell>
          <cell r="N913">
            <v>900</v>
          </cell>
          <cell r="R913">
            <v>0</v>
          </cell>
          <cell r="S913">
            <v>341</v>
          </cell>
          <cell r="T913">
            <v>306.89999999999998</v>
          </cell>
          <cell r="V913">
            <v>647.9</v>
          </cell>
        </row>
        <row r="914">
          <cell r="D914">
            <v>6</v>
          </cell>
          <cell r="F914" t="str">
            <v>Global tuberías válvulas y fittings (se aplica 10% equipos mecànicos)</v>
          </cell>
          <cell r="G914" t="str">
            <v>gl</v>
          </cell>
          <cell r="H914">
            <v>1</v>
          </cell>
          <cell r="N914">
            <v>103125</v>
          </cell>
          <cell r="P914">
            <v>0</v>
          </cell>
          <cell r="Q914">
            <v>0</v>
          </cell>
          <cell r="R914">
            <v>0</v>
          </cell>
          <cell r="T914">
            <v>103.125</v>
          </cell>
          <cell r="V914">
            <v>103.125</v>
          </cell>
        </row>
        <row r="915">
          <cell r="D915" t="str">
            <v>ELECTRICIDAD</v>
          </cell>
        </row>
        <row r="916">
          <cell r="D916">
            <v>7</v>
          </cell>
          <cell r="F916" t="str">
            <v>Global equipos eléctricos (se aplica 59% equipos mecánicos)</v>
          </cell>
          <cell r="G916" t="str">
            <v>gl</v>
          </cell>
          <cell r="H916">
            <v>1</v>
          </cell>
          <cell r="N916">
            <v>608438</v>
          </cell>
          <cell r="P916">
            <v>0</v>
          </cell>
          <cell r="Q916">
            <v>0</v>
          </cell>
          <cell r="R916">
            <v>0</v>
          </cell>
          <cell r="T916">
            <v>608.43799999999999</v>
          </cell>
          <cell r="V916">
            <v>608.43799999999999</v>
          </cell>
        </row>
        <row r="917">
          <cell r="E917" t="str">
            <v>SUMINISTRO DE AGUA FRESCA</v>
          </cell>
          <cell r="P917">
            <v>0</v>
          </cell>
          <cell r="Q917">
            <v>937.5</v>
          </cell>
          <cell r="R917">
            <v>3278</v>
          </cell>
          <cell r="S917">
            <v>914</v>
          </cell>
          <cell r="T917">
            <v>1689.7180000000003</v>
          </cell>
          <cell r="V917">
            <v>6819.2179999999998</v>
          </cell>
        </row>
        <row r="920">
          <cell r="E920" t="str">
            <v>Total: AGUAS Y RELAVES</v>
          </cell>
          <cell r="P920">
            <v>557.13</v>
          </cell>
          <cell r="Q920">
            <v>1946.556</v>
          </cell>
          <cell r="R920">
            <v>3908.5450000000001</v>
          </cell>
          <cell r="S920">
            <v>914</v>
          </cell>
          <cell r="T920">
            <v>10338.6327</v>
          </cell>
          <cell r="V920">
            <v>17664.863700000002</v>
          </cell>
          <cell r="AA920" t="str">
            <v xml:space="preserve"> </v>
          </cell>
        </row>
        <row r="924">
          <cell r="E924" t="str">
            <v>MANEJO DE CONCENTRADOS PUNTA CHUNGOS</v>
          </cell>
        </row>
        <row r="927">
          <cell r="D927" t="str">
            <v>EXCAVACIONES Y RELLENOS</v>
          </cell>
        </row>
        <row r="928">
          <cell r="D928">
            <v>1</v>
          </cell>
          <cell r="F928" t="str">
            <v>Excavaciones</v>
          </cell>
          <cell r="G928" t="str">
            <v>m3</v>
          </cell>
          <cell r="H928">
            <v>600</v>
          </cell>
          <cell r="N928">
            <v>11</v>
          </cell>
          <cell r="P928">
            <v>0</v>
          </cell>
          <cell r="Q928">
            <v>0</v>
          </cell>
          <cell r="T928">
            <v>6.6</v>
          </cell>
          <cell r="V928">
            <v>6.6</v>
          </cell>
        </row>
        <row r="929">
          <cell r="D929" t="str">
            <v>HORMIGONES</v>
          </cell>
        </row>
        <row r="930">
          <cell r="D930">
            <v>2</v>
          </cell>
          <cell r="F930" t="str">
            <v xml:space="preserve">Hormigon armado          </v>
          </cell>
          <cell r="G930" t="str">
            <v>m3</v>
          </cell>
          <cell r="H930">
            <v>103.49999999999999</v>
          </cell>
          <cell r="N930">
            <v>503</v>
          </cell>
          <cell r="P930">
            <v>0</v>
          </cell>
          <cell r="Q930">
            <v>0</v>
          </cell>
          <cell r="T930">
            <v>52.06049999999999</v>
          </cell>
          <cell r="V930">
            <v>52.06049999999999</v>
          </cell>
        </row>
        <row r="931">
          <cell r="D931" t="str">
            <v>MECANICA</v>
          </cell>
        </row>
        <row r="932">
          <cell r="D932">
            <v>5</v>
          </cell>
          <cell r="F932" t="str">
            <v>Bomba alimentación filtrado de concentr.tipo centrífuga horiz.tamaño 8"x6" 60 HP</v>
          </cell>
          <cell r="G932" t="str">
            <v>un</v>
          </cell>
          <cell r="H932">
            <v>1</v>
          </cell>
          <cell r="L932">
            <v>15758</v>
          </cell>
          <cell r="N932">
            <v>1576</v>
          </cell>
          <cell r="P932">
            <v>0</v>
          </cell>
          <cell r="Q932">
            <v>15.757999999999999</v>
          </cell>
          <cell r="R932">
            <v>0</v>
          </cell>
          <cell r="T932">
            <v>1.5760000000000001</v>
          </cell>
          <cell r="V932">
            <v>17.334</v>
          </cell>
        </row>
        <row r="933">
          <cell r="D933">
            <v>5</v>
          </cell>
          <cell r="F933" t="str">
            <v>Bpmba impulsión agua clarificada tipo centrífuga horiz. 6"x4" 25 HP</v>
          </cell>
          <cell r="G933" t="str">
            <v>un</v>
          </cell>
          <cell r="H933">
            <v>1</v>
          </cell>
          <cell r="L933">
            <v>10792</v>
          </cell>
          <cell r="N933">
            <v>1079</v>
          </cell>
          <cell r="P933">
            <v>0</v>
          </cell>
          <cell r="Q933">
            <v>10.792</v>
          </cell>
          <cell r="R933">
            <v>0</v>
          </cell>
          <cell r="T933">
            <v>1.079</v>
          </cell>
          <cell r="V933">
            <v>11.871</v>
          </cell>
        </row>
        <row r="934">
          <cell r="D934">
            <v>5</v>
          </cell>
          <cell r="F934" t="str">
            <v>Bomba descarga clarificador tipo centrif.horizontal 3"x2" 15 HP</v>
          </cell>
          <cell r="G934" t="str">
            <v>un</v>
          </cell>
          <cell r="H934">
            <v>2</v>
          </cell>
          <cell r="L934">
            <v>8080</v>
          </cell>
          <cell r="N934">
            <v>808</v>
          </cell>
          <cell r="P934">
            <v>0</v>
          </cell>
          <cell r="Q934">
            <v>16.16</v>
          </cell>
          <cell r="R934">
            <v>0</v>
          </cell>
          <cell r="T934">
            <v>1.6160000000000001</v>
          </cell>
          <cell r="V934">
            <v>17.776</v>
          </cell>
        </row>
        <row r="935">
          <cell r="D935">
            <v>5</v>
          </cell>
          <cell r="F935" t="str">
            <v>Bomba para derrames estanque concentrado tipo vertical tamaño 4" 30 HP</v>
          </cell>
          <cell r="G935" t="str">
            <v>un</v>
          </cell>
          <cell r="H935">
            <v>1</v>
          </cell>
          <cell r="L935">
            <v>29851</v>
          </cell>
          <cell r="N935">
            <v>2985</v>
          </cell>
          <cell r="P935">
            <v>0</v>
          </cell>
          <cell r="Q935">
            <v>29.850999999999999</v>
          </cell>
          <cell r="R935">
            <v>0</v>
          </cell>
          <cell r="T935">
            <v>2.9849999999999999</v>
          </cell>
          <cell r="V935">
            <v>32.835999999999999</v>
          </cell>
        </row>
        <row r="936">
          <cell r="D936">
            <v>5</v>
          </cell>
          <cell r="F936" t="str">
            <v>Estanque almacenamiento concentrado CU-MO Vol útil=1.050 m3 75 HP</v>
          </cell>
          <cell r="G936" t="str">
            <v>ton</v>
          </cell>
          <cell r="H936">
            <v>45</v>
          </cell>
          <cell r="M936">
            <v>4300</v>
          </cell>
          <cell r="N936">
            <v>1450</v>
          </cell>
          <cell r="P936">
            <v>0</v>
          </cell>
          <cell r="Q936">
            <v>0</v>
          </cell>
          <cell r="R936">
            <v>193.5</v>
          </cell>
          <cell r="T936">
            <v>65.25</v>
          </cell>
          <cell r="V936">
            <v>258.75</v>
          </cell>
        </row>
        <row r="937">
          <cell r="D937">
            <v>5</v>
          </cell>
          <cell r="F937" t="str">
            <v>Agitador estanque concentrado de Cu-Mo 1050 m3</v>
          </cell>
          <cell r="G937" t="str">
            <v>un</v>
          </cell>
          <cell r="H937">
            <v>1</v>
          </cell>
          <cell r="L937">
            <v>63200</v>
          </cell>
          <cell r="N937">
            <v>6320</v>
          </cell>
          <cell r="P937">
            <v>0</v>
          </cell>
          <cell r="Q937">
            <v>63.2</v>
          </cell>
          <cell r="R937">
            <v>0</v>
          </cell>
          <cell r="T937">
            <v>6.32</v>
          </cell>
          <cell r="V937">
            <v>69.52000000000001</v>
          </cell>
        </row>
        <row r="938">
          <cell r="D938">
            <v>5</v>
          </cell>
          <cell r="F938" t="str">
            <v>Espesador de concentrado 60 pie diámetro</v>
          </cell>
          <cell r="G938" t="str">
            <v>un</v>
          </cell>
          <cell r="H938">
            <v>2</v>
          </cell>
          <cell r="L938">
            <v>65280</v>
          </cell>
          <cell r="N938">
            <v>13560</v>
          </cell>
          <cell r="P938">
            <v>65.28</v>
          </cell>
          <cell r="Q938">
            <v>65.28</v>
          </cell>
          <cell r="T938">
            <v>27.12</v>
          </cell>
          <cell r="V938">
            <v>157.68</v>
          </cell>
        </row>
        <row r="939">
          <cell r="D939">
            <v>5</v>
          </cell>
          <cell r="F939" t="str">
            <v>Estanque clarificador 60 pie</v>
          </cell>
          <cell r="G939" t="str">
            <v>un</v>
          </cell>
          <cell r="H939">
            <v>1</v>
          </cell>
          <cell r="L939">
            <v>47700</v>
          </cell>
          <cell r="N939">
            <v>7155</v>
          </cell>
          <cell r="P939">
            <v>0</v>
          </cell>
          <cell r="Q939">
            <v>47.7</v>
          </cell>
          <cell r="T939">
            <v>7.1550000000000002</v>
          </cell>
          <cell r="V939">
            <v>54.855000000000004</v>
          </cell>
        </row>
        <row r="940">
          <cell r="D940">
            <v>5</v>
          </cell>
          <cell r="F940" t="str">
            <v>Estanque distribuidor de concentrado de cobre vol.útil=4m3</v>
          </cell>
          <cell r="G940" t="str">
            <v>ton</v>
          </cell>
          <cell r="H940">
            <v>4</v>
          </cell>
          <cell r="M940">
            <v>4300</v>
          </cell>
          <cell r="N940">
            <v>1450</v>
          </cell>
          <cell r="P940">
            <v>0</v>
          </cell>
          <cell r="R940">
            <v>17.2</v>
          </cell>
          <cell r="T940">
            <v>5.8</v>
          </cell>
          <cell r="V940">
            <v>23</v>
          </cell>
        </row>
        <row r="941">
          <cell r="D941" t="str">
            <v>CAÑERIAS</v>
          </cell>
        </row>
        <row r="942">
          <cell r="D942">
            <v>6</v>
          </cell>
          <cell r="F942" t="str">
            <v>Global tuberías válvulas y fittings (se aplica 72.2% equipos mecànicos)</v>
          </cell>
          <cell r="G942" t="str">
            <v>gl</v>
          </cell>
          <cell r="H942">
            <v>1</v>
          </cell>
          <cell r="N942">
            <v>464695</v>
          </cell>
          <cell r="P942">
            <v>0</v>
          </cell>
          <cell r="Q942">
            <v>0</v>
          </cell>
          <cell r="R942">
            <v>0</v>
          </cell>
          <cell r="T942">
            <v>464.69499999999999</v>
          </cell>
          <cell r="V942">
            <v>464.69499999999999</v>
          </cell>
        </row>
        <row r="943">
          <cell r="D943" t="str">
            <v>ELECTRICIDAD</v>
          </cell>
        </row>
        <row r="944">
          <cell r="D944">
            <v>7</v>
          </cell>
          <cell r="F944" t="str">
            <v>Global equipos eléctricos (se aplica 18.6% equipos mecánicos)</v>
          </cell>
          <cell r="G944" t="str">
            <v>gl</v>
          </cell>
          <cell r="H944">
            <v>1</v>
          </cell>
          <cell r="N944">
            <v>119714</v>
          </cell>
          <cell r="P944">
            <v>0</v>
          </cell>
          <cell r="Q944">
            <v>0</v>
          </cell>
          <cell r="R944">
            <v>0</v>
          </cell>
          <cell r="T944">
            <v>119.714</v>
          </cell>
          <cell r="V944">
            <v>119.714</v>
          </cell>
        </row>
        <row r="945">
          <cell r="E945" t="str">
            <v>ALMACENAMIENTO DE CONCENTRADOS</v>
          </cell>
          <cell r="P945">
            <v>65.28</v>
          </cell>
          <cell r="Q945">
            <v>248.74099999999999</v>
          </cell>
          <cell r="R945">
            <v>210.7</v>
          </cell>
          <cell r="S945">
            <v>0</v>
          </cell>
          <cell r="T945">
            <v>761.9704999999999</v>
          </cell>
          <cell r="V945">
            <v>1286.6914999999999</v>
          </cell>
        </row>
        <row r="949">
          <cell r="D949" t="str">
            <v>EXCAVACIONES Y RELLENOS</v>
          </cell>
        </row>
        <row r="950">
          <cell r="D950">
            <v>1</v>
          </cell>
          <cell r="F950" t="str">
            <v>Excavaciones                    filtros y espesador</v>
          </cell>
          <cell r="G950" t="str">
            <v>m3</v>
          </cell>
          <cell r="H950">
            <v>162</v>
          </cell>
          <cell r="N950">
            <v>11</v>
          </cell>
          <cell r="P950">
            <v>0</v>
          </cell>
          <cell r="Q950">
            <v>0</v>
          </cell>
          <cell r="T950">
            <v>1.782</v>
          </cell>
          <cell r="V950">
            <v>1.782</v>
          </cell>
        </row>
        <row r="951">
          <cell r="D951">
            <v>1</v>
          </cell>
          <cell r="F951" t="str">
            <v>Excavaciones                    estanques</v>
          </cell>
          <cell r="G951" t="str">
            <v>m3</v>
          </cell>
          <cell r="H951">
            <v>600</v>
          </cell>
          <cell r="N951">
            <v>11</v>
          </cell>
          <cell r="T951">
            <v>6.6</v>
          </cell>
          <cell r="V951">
            <v>6.6</v>
          </cell>
        </row>
        <row r="952">
          <cell r="D952" t="str">
            <v>HORMIGONES</v>
          </cell>
        </row>
        <row r="953">
          <cell r="D953">
            <v>2</v>
          </cell>
          <cell r="F953" t="str">
            <v xml:space="preserve">Hormigon armado          </v>
          </cell>
          <cell r="G953" t="str">
            <v>m3</v>
          </cell>
          <cell r="H953">
            <v>576.15</v>
          </cell>
          <cell r="N953">
            <v>503</v>
          </cell>
          <cell r="P953">
            <v>0</v>
          </cell>
          <cell r="Q953">
            <v>0</v>
          </cell>
          <cell r="T953">
            <v>289.80345</v>
          </cell>
          <cell r="V953">
            <v>289.80345</v>
          </cell>
        </row>
        <row r="954">
          <cell r="D954" t="str">
            <v>ESTRUCTURAS METALICAS</v>
          </cell>
        </row>
        <row r="955">
          <cell r="D955">
            <v>3</v>
          </cell>
          <cell r="F955" t="str">
            <v>Estructuras metálicas     ampliación edificio</v>
          </cell>
          <cell r="G955" t="str">
            <v>ton</v>
          </cell>
          <cell r="H955">
            <v>172.5</v>
          </cell>
          <cell r="M955">
            <v>1900</v>
          </cell>
          <cell r="N955">
            <v>870</v>
          </cell>
          <cell r="P955">
            <v>0</v>
          </cell>
          <cell r="Q955">
            <v>0</v>
          </cell>
          <cell r="R955">
            <v>327.75</v>
          </cell>
          <cell r="T955">
            <v>150.07499999999999</v>
          </cell>
          <cell r="V955">
            <v>477.82499999999999</v>
          </cell>
        </row>
        <row r="956">
          <cell r="D956" t="str">
            <v>MECANICA</v>
          </cell>
        </row>
        <row r="957">
          <cell r="D957">
            <v>5</v>
          </cell>
          <cell r="F957" t="str">
            <v>Bomba aliment.agua filtrado tipo centrífuga horiz.tamaño 8"x6" 15 HP</v>
          </cell>
          <cell r="G957" t="str">
            <v>un</v>
          </cell>
          <cell r="H957">
            <v>4</v>
          </cell>
          <cell r="L957">
            <v>12608</v>
          </cell>
          <cell r="N957">
            <v>1261</v>
          </cell>
          <cell r="P957">
            <v>0</v>
          </cell>
          <cell r="Q957">
            <v>50.432000000000002</v>
          </cell>
          <cell r="R957">
            <v>0</v>
          </cell>
          <cell r="T957">
            <v>5.0439999999999996</v>
          </cell>
          <cell r="V957">
            <v>55.475999999999999</v>
          </cell>
        </row>
        <row r="958">
          <cell r="D958">
            <v>5</v>
          </cell>
          <cell r="F958" t="str">
            <v>Bomba alimentación ácido 0.5 HP</v>
          </cell>
          <cell r="G958" t="str">
            <v>un</v>
          </cell>
          <cell r="H958">
            <v>4</v>
          </cell>
          <cell r="L958">
            <v>250</v>
          </cell>
          <cell r="N958">
            <v>25</v>
          </cell>
          <cell r="P958">
            <v>0</v>
          </cell>
          <cell r="Q958">
            <v>1</v>
          </cell>
          <cell r="R958">
            <v>0</v>
          </cell>
          <cell r="T958">
            <v>0.1</v>
          </cell>
          <cell r="V958">
            <v>1.1000000000000001</v>
          </cell>
        </row>
        <row r="959">
          <cell r="D959">
            <v>5</v>
          </cell>
          <cell r="F959" t="str">
            <v>Bomba de vacío concentrado de Cu 3HP  incluido en filtro concentrado de Cu</v>
          </cell>
          <cell r="G959" t="str">
            <v>un</v>
          </cell>
          <cell r="H959">
            <v>0</v>
          </cell>
          <cell r="P959">
            <v>0</v>
          </cell>
          <cell r="Q959">
            <v>0</v>
          </cell>
          <cell r="R959">
            <v>0</v>
          </cell>
          <cell r="T959">
            <v>0</v>
          </cell>
          <cell r="V959">
            <v>0</v>
          </cell>
        </row>
        <row r="960">
          <cell r="D960">
            <v>5</v>
          </cell>
          <cell r="F960" t="str">
            <v>Estanque receptor de agua filtradavol.útil=0.33 m3 c/u</v>
          </cell>
          <cell r="G960" t="str">
            <v>ton</v>
          </cell>
          <cell r="H960">
            <v>60</v>
          </cell>
          <cell r="M960">
            <v>4300</v>
          </cell>
          <cell r="N960">
            <v>1450</v>
          </cell>
          <cell r="P960">
            <v>0</v>
          </cell>
          <cell r="Q960">
            <v>0</v>
          </cell>
          <cell r="R960">
            <v>258</v>
          </cell>
          <cell r="T960">
            <v>87</v>
          </cell>
          <cell r="V960">
            <v>345</v>
          </cell>
        </row>
        <row r="961">
          <cell r="D961">
            <v>5</v>
          </cell>
          <cell r="F961" t="str">
            <v>Filtro concentrado de Cu tipo cerámico de disco área 45 m2 c/u 14 HP</v>
          </cell>
          <cell r="G961" t="str">
            <v>un</v>
          </cell>
          <cell r="H961">
            <v>4</v>
          </cell>
          <cell r="L961">
            <v>678100</v>
          </cell>
          <cell r="N961">
            <v>67810</v>
          </cell>
          <cell r="P961">
            <v>0</v>
          </cell>
          <cell r="Q961">
            <v>2712.4</v>
          </cell>
          <cell r="R961">
            <v>0</v>
          </cell>
          <cell r="T961">
            <v>271.24</v>
          </cell>
          <cell r="V961">
            <v>2983.6400000000003</v>
          </cell>
        </row>
        <row r="962">
          <cell r="D962">
            <v>5</v>
          </cell>
          <cell r="F962" t="str">
            <v>Alargamiento en 28.5 m correa de alimentación acopio de concentrado A=0.8m L=287m</v>
          </cell>
          <cell r="G962" t="str">
            <v>m</v>
          </cell>
          <cell r="H962">
            <v>26</v>
          </cell>
          <cell r="L962">
            <v>4135</v>
          </cell>
          <cell r="N962">
            <v>600</v>
          </cell>
          <cell r="P962">
            <v>107.51</v>
          </cell>
          <cell r="Q962">
            <v>0</v>
          </cell>
          <cell r="R962">
            <v>0</v>
          </cell>
          <cell r="T962">
            <v>15.6</v>
          </cell>
          <cell r="V962">
            <v>123.11</v>
          </cell>
        </row>
        <row r="963">
          <cell r="D963">
            <v>5</v>
          </cell>
          <cell r="F963" t="str">
            <v>Sistema de carguío de camiones</v>
          </cell>
          <cell r="G963" t="str">
            <v>gl</v>
          </cell>
          <cell r="H963">
            <v>1</v>
          </cell>
          <cell r="L963">
            <v>300000</v>
          </cell>
          <cell r="M963">
            <v>300000</v>
          </cell>
          <cell r="N963">
            <v>400000</v>
          </cell>
          <cell r="P963">
            <v>150</v>
          </cell>
          <cell r="Q963">
            <v>150</v>
          </cell>
          <cell r="R963">
            <v>150</v>
          </cell>
          <cell r="S963">
            <v>150</v>
          </cell>
          <cell r="T963">
            <v>400</v>
          </cell>
          <cell r="V963">
            <v>1000</v>
          </cell>
        </row>
        <row r="964">
          <cell r="D964" t="str">
            <v>CAÑERIAS</v>
          </cell>
        </row>
        <row r="965">
          <cell r="D965">
            <v>6</v>
          </cell>
          <cell r="F965" t="str">
            <v>Global tuberías válvulas y fittings (se aplica 12.4% equipos mecànicos)</v>
          </cell>
          <cell r="G965" t="str">
            <v>gl</v>
          </cell>
          <cell r="H965">
            <v>1</v>
          </cell>
          <cell r="N965">
            <v>434915</v>
          </cell>
          <cell r="P965">
            <v>0</v>
          </cell>
          <cell r="Q965">
            <v>0</v>
          </cell>
          <cell r="R965">
            <v>0</v>
          </cell>
          <cell r="T965">
            <v>434.91500000000002</v>
          </cell>
          <cell r="V965">
            <v>434.91500000000002</v>
          </cell>
        </row>
        <row r="966">
          <cell r="D966" t="str">
            <v>ELECTRICIDAD</v>
          </cell>
        </row>
        <row r="967">
          <cell r="D967">
            <v>7</v>
          </cell>
          <cell r="F967" t="str">
            <v>Global equipos eléctricos (se aplica 18.6% equipos mecánicos)</v>
          </cell>
          <cell r="G967" t="str">
            <v>gl</v>
          </cell>
          <cell r="H967">
            <v>1</v>
          </cell>
          <cell r="N967">
            <v>410364</v>
          </cell>
          <cell r="P967">
            <v>0</v>
          </cell>
          <cell r="Q967">
            <v>0</v>
          </cell>
          <cell r="R967">
            <v>0</v>
          </cell>
          <cell r="T967">
            <v>410.36399999999998</v>
          </cell>
          <cell r="V967">
            <v>410.36399999999998</v>
          </cell>
        </row>
        <row r="968">
          <cell r="E968" t="str">
            <v>PLANTA FILTROS</v>
          </cell>
          <cell r="P968">
            <v>257.51</v>
          </cell>
          <cell r="Q968">
            <v>2913.8319999999999</v>
          </cell>
          <cell r="R968">
            <v>735.75</v>
          </cell>
          <cell r="S968">
            <v>150</v>
          </cell>
          <cell r="T968">
            <v>2072.5234500000001</v>
          </cell>
          <cell r="V968">
            <v>6129.6154499999993</v>
          </cell>
        </row>
        <row r="972">
          <cell r="D972" t="str">
            <v>OBRAS CIVILES GENERALES</v>
          </cell>
        </row>
        <row r="973">
          <cell r="D973">
            <v>4</v>
          </cell>
          <cell r="F973" t="str">
            <v>Inversión en descarte de agua (plantación de 33.6 há red riego tranque 50.000 m3)</v>
          </cell>
          <cell r="G973" t="str">
            <v>gl</v>
          </cell>
          <cell r="H973">
            <v>1</v>
          </cell>
          <cell r="N973">
            <v>1285542</v>
          </cell>
          <cell r="P973">
            <v>0</v>
          </cell>
          <cell r="Q973">
            <v>0</v>
          </cell>
          <cell r="T973">
            <v>1285.5419999999999</v>
          </cell>
          <cell r="V973">
            <v>1285.5419999999999</v>
          </cell>
        </row>
        <row r="974">
          <cell r="D974" t="str">
            <v>MECANICA</v>
          </cell>
        </row>
        <row r="975">
          <cell r="D975">
            <v>5</v>
          </cell>
          <cell r="F975" t="str">
            <v>Bomba alimentación filtro de arena tipo centrífuga horiz. 6"x4" 30 HP</v>
          </cell>
          <cell r="G975" t="str">
            <v>un</v>
          </cell>
          <cell r="H975">
            <v>2</v>
          </cell>
          <cell r="L975">
            <v>11173</v>
          </cell>
          <cell r="N975">
            <v>1117</v>
          </cell>
          <cell r="P975">
            <v>0</v>
          </cell>
          <cell r="Q975">
            <v>22.346</v>
          </cell>
          <cell r="R975">
            <v>0</v>
          </cell>
          <cell r="T975">
            <v>2.234</v>
          </cell>
          <cell r="V975">
            <v>24.58</v>
          </cell>
        </row>
        <row r="976">
          <cell r="D976">
            <v>5</v>
          </cell>
          <cell r="F976" t="str">
            <v>Filtro arena cap: 45 m3/h max</v>
          </cell>
          <cell r="G976" t="str">
            <v>un</v>
          </cell>
          <cell r="H976">
            <v>1</v>
          </cell>
          <cell r="L976">
            <v>75900</v>
          </cell>
          <cell r="N976">
            <v>7590</v>
          </cell>
          <cell r="P976">
            <v>0</v>
          </cell>
          <cell r="Q976">
            <v>75.900000000000006</v>
          </cell>
          <cell r="R976">
            <v>0</v>
          </cell>
          <cell r="T976">
            <v>7.59</v>
          </cell>
          <cell r="V976">
            <v>83.490000000000009</v>
          </cell>
        </row>
        <row r="977">
          <cell r="D977">
            <v>5</v>
          </cell>
          <cell r="F977" t="str">
            <v>Ampliación FAD</v>
          </cell>
          <cell r="G977" t="str">
            <v>gl</v>
          </cell>
          <cell r="H977">
            <v>1</v>
          </cell>
          <cell r="M977">
            <v>100000</v>
          </cell>
          <cell r="R977">
            <v>100</v>
          </cell>
          <cell r="T977">
            <v>0</v>
          </cell>
          <cell r="V977">
            <v>100</v>
          </cell>
        </row>
        <row r="978">
          <cell r="D978" t="str">
            <v>CAÑERIAS</v>
          </cell>
        </row>
        <row r="979">
          <cell r="D979">
            <v>6</v>
          </cell>
          <cell r="F979" t="str">
            <v>Global tuberías válvulas y fittings (se aplica 90.2% equipos mecànicos)</v>
          </cell>
          <cell r="G979" t="str">
            <v>gl</v>
          </cell>
          <cell r="H979">
            <v>1</v>
          </cell>
          <cell r="N979">
            <v>97480</v>
          </cell>
          <cell r="P979">
            <v>0</v>
          </cell>
          <cell r="Q979">
            <v>0</v>
          </cell>
          <cell r="R979">
            <v>0</v>
          </cell>
          <cell r="T979">
            <v>97.48</v>
          </cell>
          <cell r="V979">
            <v>97.48</v>
          </cell>
        </row>
        <row r="980">
          <cell r="D980" t="str">
            <v>ELECTRICIDAD</v>
          </cell>
        </row>
        <row r="981">
          <cell r="D981">
            <v>7</v>
          </cell>
          <cell r="F981" t="str">
            <v>Global equipos eléctricos (se aplica 5.8% equipos mecánicos)</v>
          </cell>
          <cell r="G981" t="str">
            <v>gl</v>
          </cell>
          <cell r="H981">
            <v>1</v>
          </cell>
          <cell r="N981">
            <v>6268</v>
          </cell>
          <cell r="P981">
            <v>0</v>
          </cell>
          <cell r="Q981">
            <v>0</v>
          </cell>
          <cell r="R981">
            <v>0</v>
          </cell>
          <cell r="T981">
            <v>6.2679999999999998</v>
          </cell>
          <cell r="V981">
            <v>6.2679999999999998</v>
          </cell>
        </row>
        <row r="982">
          <cell r="E982" t="str">
            <v>SERVICIOS DE TRATAMIENTO DE AGUA PUERTO</v>
          </cell>
          <cell r="P982">
            <v>0</v>
          </cell>
          <cell r="Q982">
            <v>98.246000000000009</v>
          </cell>
          <cell r="R982">
            <v>100</v>
          </cell>
          <cell r="S982">
            <v>0</v>
          </cell>
          <cell r="T982">
            <v>1399.1139999999998</v>
          </cell>
          <cell r="V982">
            <v>1597.36</v>
          </cell>
        </row>
        <row r="985">
          <cell r="E985" t="str">
            <v>Total: MANEJO DE CONCENTRADOS PUNTA CHUNGOS</v>
          </cell>
          <cell r="P985">
            <v>322.78999999999996</v>
          </cell>
          <cell r="Q985">
            <v>3260.819</v>
          </cell>
          <cell r="R985">
            <v>1046.45</v>
          </cell>
          <cell r="S985">
            <v>150</v>
          </cell>
          <cell r="T985">
            <v>4233.6079499999996</v>
          </cell>
          <cell r="V985">
            <v>9013.6669499999989</v>
          </cell>
          <cell r="AA985" t="str">
            <v xml:space="preserve"> </v>
          </cell>
        </row>
        <row r="989">
          <cell r="E989" t="str">
            <v>INFRAESTRUCTURA</v>
          </cell>
        </row>
        <row r="992">
          <cell r="D992" t="str">
            <v>ELECTRICIDAD</v>
          </cell>
        </row>
        <row r="993">
          <cell r="D993">
            <v>7</v>
          </cell>
          <cell r="F993" t="str">
            <v>Transformador de poder trifásico c/resis.puesta a tierra c/pararrayos en 23 Kv</v>
          </cell>
          <cell r="G993" t="str">
            <v>un</v>
          </cell>
          <cell r="H993">
            <v>1</v>
          </cell>
          <cell r="L993">
            <v>1034886</v>
          </cell>
          <cell r="N993">
            <v>108600</v>
          </cell>
          <cell r="P993">
            <v>1034.886</v>
          </cell>
          <cell r="Q993">
            <v>0</v>
          </cell>
          <cell r="R993">
            <v>0</v>
          </cell>
          <cell r="T993">
            <v>108.6</v>
          </cell>
          <cell r="V993">
            <v>1143.4859999999999</v>
          </cell>
        </row>
        <row r="994">
          <cell r="D994">
            <v>7</v>
          </cell>
          <cell r="F994" t="str">
            <v>Transformador de poder trifásico c/resis.puesta a tierra 12/16/20 MVA-23kV/3</v>
          </cell>
          <cell r="G994" t="str">
            <v>un</v>
          </cell>
          <cell r="H994">
            <v>1</v>
          </cell>
          <cell r="L994">
            <v>207000</v>
          </cell>
          <cell r="N994">
            <v>21700</v>
          </cell>
          <cell r="P994">
            <v>0</v>
          </cell>
          <cell r="Q994">
            <v>207</v>
          </cell>
          <cell r="T994">
            <v>21.7</v>
          </cell>
          <cell r="V994">
            <v>228.7</v>
          </cell>
        </row>
        <row r="995">
          <cell r="D995">
            <v>7</v>
          </cell>
          <cell r="F995" t="str">
            <v>Transformador de potencial monofásico 220 kV 50 Hz 1050kV</v>
          </cell>
          <cell r="G995" t="str">
            <v>un</v>
          </cell>
          <cell r="H995">
            <v>3</v>
          </cell>
          <cell r="L995">
            <v>11097</v>
          </cell>
          <cell r="N995">
            <v>1750</v>
          </cell>
          <cell r="P995">
            <v>0</v>
          </cell>
          <cell r="Q995">
            <v>33.290999999999997</v>
          </cell>
          <cell r="T995">
            <v>5.25</v>
          </cell>
          <cell r="V995">
            <v>38.540999999999997</v>
          </cell>
        </row>
        <row r="996">
          <cell r="D996">
            <v>7</v>
          </cell>
          <cell r="F996" t="str">
            <v>transformador de servicios auxiliares 150 kVA 400/220V</v>
          </cell>
          <cell r="G996" t="str">
            <v>un</v>
          </cell>
          <cell r="H996">
            <v>2</v>
          </cell>
          <cell r="L996">
            <v>153350</v>
          </cell>
          <cell r="N996">
            <v>850</v>
          </cell>
          <cell r="P996">
            <v>306.7</v>
          </cell>
          <cell r="T996">
            <v>1.7</v>
          </cell>
          <cell r="V996">
            <v>308.39999999999998</v>
          </cell>
        </row>
        <row r="997">
          <cell r="D997">
            <v>7</v>
          </cell>
          <cell r="F997" t="str">
            <v>Transformador de distribución 500 kVA 23.0 Kv 4000V</v>
          </cell>
          <cell r="G997" t="str">
            <v>un</v>
          </cell>
          <cell r="H997">
            <v>4</v>
          </cell>
          <cell r="L997">
            <v>54370</v>
          </cell>
          <cell r="N997">
            <v>9250</v>
          </cell>
          <cell r="P997">
            <v>217.48</v>
          </cell>
          <cell r="T997">
            <v>37</v>
          </cell>
          <cell r="V997">
            <v>254.48</v>
          </cell>
        </row>
        <row r="998">
          <cell r="D998">
            <v>7</v>
          </cell>
          <cell r="F998" t="str">
            <v>Pararrayos monofásico ZnO, c7base aislante y contador descarga 220 kV, 20kA</v>
          </cell>
          <cell r="G998" t="str">
            <v>un</v>
          </cell>
          <cell r="H998">
            <v>3</v>
          </cell>
          <cell r="L998">
            <v>3876</v>
          </cell>
          <cell r="N998">
            <v>1500</v>
          </cell>
          <cell r="P998">
            <v>0</v>
          </cell>
          <cell r="Q998">
            <v>11.628</v>
          </cell>
          <cell r="T998">
            <v>4.5</v>
          </cell>
          <cell r="V998">
            <v>16.128</v>
          </cell>
        </row>
        <row r="999">
          <cell r="D999">
            <v>7</v>
          </cell>
          <cell r="F999" t="str">
            <v>Interruptor de poder trifásico sellado SF6 intemperie 2000A, 242 kV, 50kA</v>
          </cell>
          <cell r="G999" t="str">
            <v>un</v>
          </cell>
          <cell r="H999">
            <v>1</v>
          </cell>
          <cell r="L999">
            <v>102125</v>
          </cell>
          <cell r="N999">
            <v>15550</v>
          </cell>
          <cell r="P999">
            <v>0</v>
          </cell>
          <cell r="Q999">
            <v>102.125</v>
          </cell>
          <cell r="T999">
            <v>15.55</v>
          </cell>
          <cell r="V999">
            <v>117.675</v>
          </cell>
        </row>
        <row r="1000">
          <cell r="D1000">
            <v>7</v>
          </cell>
          <cell r="F1000" t="str">
            <v>Interruptor bajo carga trifásico intemperie</v>
          </cell>
          <cell r="G1000" t="str">
            <v>un</v>
          </cell>
          <cell r="H1000">
            <v>4</v>
          </cell>
          <cell r="L1000">
            <v>50340</v>
          </cell>
          <cell r="N1000">
            <v>4350</v>
          </cell>
          <cell r="P1000">
            <v>0</v>
          </cell>
          <cell r="Q1000">
            <v>201.36</v>
          </cell>
          <cell r="T1000">
            <v>17.399999999999999</v>
          </cell>
          <cell r="V1000">
            <v>218.76000000000002</v>
          </cell>
        </row>
        <row r="1001">
          <cell r="D1001">
            <v>7</v>
          </cell>
          <cell r="F1001" t="str">
            <v>Desconectador tripolar vertical doble apertura mec.operación a motor</v>
          </cell>
          <cell r="G1001" t="str">
            <v>un</v>
          </cell>
          <cell r="H1001">
            <v>2</v>
          </cell>
          <cell r="L1001">
            <v>17480</v>
          </cell>
          <cell r="N1001">
            <v>10300</v>
          </cell>
          <cell r="P1001">
            <v>0</v>
          </cell>
          <cell r="Q1001">
            <v>34.96</v>
          </cell>
          <cell r="T1001">
            <v>20.6</v>
          </cell>
          <cell r="V1001">
            <v>55.56</v>
          </cell>
        </row>
        <row r="1002">
          <cell r="D1002">
            <v>7</v>
          </cell>
          <cell r="F1002" t="str">
            <v>Filtro de armónicos 23 kV 5° armónica 5MVA</v>
          </cell>
          <cell r="G1002" t="str">
            <v>un</v>
          </cell>
          <cell r="H1002">
            <v>3</v>
          </cell>
          <cell r="L1002">
            <v>200194</v>
          </cell>
          <cell r="N1002">
            <v>25000</v>
          </cell>
          <cell r="P1002">
            <v>0</v>
          </cell>
          <cell r="Q1002">
            <v>600.58199999999999</v>
          </cell>
          <cell r="T1002">
            <v>75</v>
          </cell>
          <cell r="V1002">
            <v>675.58199999999999</v>
          </cell>
        </row>
        <row r="1003">
          <cell r="D1003">
            <v>7</v>
          </cell>
          <cell r="F1003" t="str">
            <v>Filtro de armónicos 23 kV 9,5° armónica 4 MVA</v>
          </cell>
          <cell r="G1003" t="str">
            <v>un</v>
          </cell>
          <cell r="H1003">
            <v>3</v>
          </cell>
          <cell r="L1003">
            <v>200194</v>
          </cell>
          <cell r="N1003">
            <v>25000</v>
          </cell>
          <cell r="P1003">
            <v>0</v>
          </cell>
          <cell r="Q1003">
            <v>600.58199999999999</v>
          </cell>
          <cell r="T1003">
            <v>75</v>
          </cell>
          <cell r="V1003">
            <v>675.58199999999999</v>
          </cell>
        </row>
        <row r="1004">
          <cell r="D1004">
            <v>7</v>
          </cell>
          <cell r="F1004" t="str">
            <v>Celdas 23 kV 1200 A</v>
          </cell>
          <cell r="G1004" t="str">
            <v>un</v>
          </cell>
          <cell r="H1004">
            <v>20</v>
          </cell>
          <cell r="L1004">
            <v>75600</v>
          </cell>
          <cell r="N1004">
            <v>5526</v>
          </cell>
          <cell r="P1004">
            <v>0</v>
          </cell>
          <cell r="Q1004">
            <v>1512</v>
          </cell>
          <cell r="T1004">
            <v>110.52</v>
          </cell>
          <cell r="V1004">
            <v>1622.52</v>
          </cell>
        </row>
        <row r="1005">
          <cell r="D1005">
            <v>7</v>
          </cell>
          <cell r="F1005" t="str">
            <v>panel de protección</v>
          </cell>
          <cell r="G1005" t="str">
            <v>un</v>
          </cell>
          <cell r="H1005">
            <v>1</v>
          </cell>
          <cell r="L1005">
            <v>206152</v>
          </cell>
          <cell r="N1005">
            <v>2225</v>
          </cell>
          <cell r="P1005">
            <v>0</v>
          </cell>
          <cell r="Q1005">
            <v>206.15199999999999</v>
          </cell>
          <cell r="T1005">
            <v>2.2250000000000001</v>
          </cell>
          <cell r="V1005">
            <v>208.37699999999998</v>
          </cell>
        </row>
        <row r="1006">
          <cell r="D1006">
            <v>7</v>
          </cell>
          <cell r="F1006" t="str">
            <v>Cargador de baterías 380V 125DC 60A</v>
          </cell>
          <cell r="G1006" t="str">
            <v>un</v>
          </cell>
          <cell r="H1006">
            <v>1</v>
          </cell>
          <cell r="L1006">
            <v>12243</v>
          </cell>
          <cell r="N1006">
            <v>950</v>
          </cell>
          <cell r="P1006">
            <v>0</v>
          </cell>
          <cell r="Q1006">
            <v>12.243</v>
          </cell>
          <cell r="T1006">
            <v>0.95</v>
          </cell>
          <cell r="V1006">
            <v>13.193</v>
          </cell>
        </row>
        <row r="1007">
          <cell r="D1007">
            <v>7</v>
          </cell>
          <cell r="F1007" t="str">
            <v>Juego de batería niquel cadmio 400 AH 125 VDC</v>
          </cell>
          <cell r="G1007" t="str">
            <v>un</v>
          </cell>
          <cell r="H1007">
            <v>1</v>
          </cell>
          <cell r="L1007">
            <v>24480</v>
          </cell>
          <cell r="N1007">
            <v>1725</v>
          </cell>
          <cell r="P1007">
            <v>0</v>
          </cell>
          <cell r="Q1007">
            <v>24.48</v>
          </cell>
          <cell r="T1007">
            <v>1.7250000000000001</v>
          </cell>
          <cell r="V1007">
            <v>26.205000000000002</v>
          </cell>
        </row>
        <row r="1008">
          <cell r="D1008">
            <v>7</v>
          </cell>
          <cell r="F1008" t="str">
            <v>UPS 5 kVA c/transformador</v>
          </cell>
          <cell r="G1008" t="str">
            <v>un</v>
          </cell>
          <cell r="H1008">
            <v>1</v>
          </cell>
          <cell r="L1008">
            <v>9900</v>
          </cell>
          <cell r="N1008">
            <v>1250</v>
          </cell>
          <cell r="P1008">
            <v>0</v>
          </cell>
          <cell r="Q1008">
            <v>9.9</v>
          </cell>
          <cell r="T1008">
            <v>1.25</v>
          </cell>
          <cell r="V1008">
            <v>11.15</v>
          </cell>
        </row>
        <row r="1009">
          <cell r="D1009">
            <v>7</v>
          </cell>
          <cell r="F1009" t="str">
            <v>Aislador de pedestal completo c/pernos de fijación modelo LAPP 315324-H</v>
          </cell>
          <cell r="G1009" t="str">
            <v>un</v>
          </cell>
          <cell r="H1009">
            <v>6</v>
          </cell>
          <cell r="L1009">
            <v>5373</v>
          </cell>
          <cell r="N1009">
            <v>680</v>
          </cell>
          <cell r="P1009">
            <v>0</v>
          </cell>
          <cell r="Q1009">
            <v>32.238</v>
          </cell>
          <cell r="T1009">
            <v>4.08</v>
          </cell>
          <cell r="V1009">
            <v>36.317999999999998</v>
          </cell>
        </row>
        <row r="1010">
          <cell r="D1010">
            <v>7</v>
          </cell>
          <cell r="F1010" t="str">
            <v>Cable de aluminio tipo AAC Coreosis 1590 MCM</v>
          </cell>
          <cell r="G1010" t="str">
            <v>un</v>
          </cell>
          <cell r="H1010">
            <v>500</v>
          </cell>
          <cell r="L1010">
            <v>23</v>
          </cell>
          <cell r="N1010">
            <v>1</v>
          </cell>
          <cell r="P1010">
            <v>0</v>
          </cell>
          <cell r="Q1010">
            <v>11.5</v>
          </cell>
          <cell r="T1010">
            <v>0.5</v>
          </cell>
          <cell r="V1010">
            <v>12</v>
          </cell>
        </row>
        <row r="1011">
          <cell r="D1011">
            <v>7</v>
          </cell>
          <cell r="F1011" t="str">
            <v>Cable unipolar aislado133% EPR 25kV 250 MCM</v>
          </cell>
          <cell r="G1011" t="str">
            <v>un</v>
          </cell>
          <cell r="H1011">
            <v>2160</v>
          </cell>
          <cell r="L1011">
            <v>25</v>
          </cell>
          <cell r="N1011">
            <v>13</v>
          </cell>
          <cell r="P1011">
            <v>54</v>
          </cell>
          <cell r="T1011">
            <v>28.08</v>
          </cell>
          <cell r="V1011">
            <v>82.08</v>
          </cell>
        </row>
        <row r="1012">
          <cell r="D1012">
            <v>7</v>
          </cell>
          <cell r="F1012" t="str">
            <v>Cable unipolar aislado133% EPR 25kV 1000 MCM</v>
          </cell>
          <cell r="G1012" t="str">
            <v>un</v>
          </cell>
          <cell r="H1012">
            <v>4800</v>
          </cell>
          <cell r="L1012">
            <v>50</v>
          </cell>
          <cell r="N1012">
            <v>26</v>
          </cell>
          <cell r="P1012">
            <v>240</v>
          </cell>
          <cell r="T1012">
            <v>124.8</v>
          </cell>
          <cell r="V1012">
            <v>364.8</v>
          </cell>
        </row>
        <row r="1013">
          <cell r="D1013">
            <v>7</v>
          </cell>
          <cell r="F1013" t="str">
            <v>Cable unipolar aislado133% EPR 5kV 1000 MCM</v>
          </cell>
          <cell r="G1013" t="str">
            <v>un</v>
          </cell>
          <cell r="H1013">
            <v>1500</v>
          </cell>
          <cell r="L1013">
            <v>56</v>
          </cell>
          <cell r="N1013">
            <v>5</v>
          </cell>
          <cell r="P1013">
            <v>84</v>
          </cell>
          <cell r="T1013">
            <v>7.5</v>
          </cell>
          <cell r="V1013">
            <v>91.5</v>
          </cell>
        </row>
        <row r="1014">
          <cell r="D1014">
            <v>7</v>
          </cell>
          <cell r="F1014" t="str">
            <v>Mastil de pararrayos Ñ h=22m</v>
          </cell>
          <cell r="G1014" t="str">
            <v>un</v>
          </cell>
          <cell r="H1014">
            <v>3</v>
          </cell>
          <cell r="L1014">
            <v>10000</v>
          </cell>
          <cell r="N1014">
            <v>2500</v>
          </cell>
          <cell r="P1014">
            <v>30</v>
          </cell>
          <cell r="T1014">
            <v>7.5</v>
          </cell>
          <cell r="V1014">
            <v>37.5</v>
          </cell>
        </row>
        <row r="1015">
          <cell r="D1015">
            <v>7</v>
          </cell>
          <cell r="F1015" t="str">
            <v>Ferretería y conectores patio altaa tensión clase 220 kV</v>
          </cell>
          <cell r="G1015" t="str">
            <v>un</v>
          </cell>
          <cell r="H1015">
            <v>1</v>
          </cell>
          <cell r="L1015">
            <v>22043</v>
          </cell>
          <cell r="N1015">
            <v>62500</v>
          </cell>
          <cell r="P1015">
            <v>22.042999999999999</v>
          </cell>
          <cell r="T1015">
            <v>62.5</v>
          </cell>
          <cell r="V1015">
            <v>84.543000000000006</v>
          </cell>
        </row>
        <row r="1016">
          <cell r="D1016">
            <v>7</v>
          </cell>
          <cell r="F1016" t="str">
            <v>Cadena 16 aisladores anclaje de porcelana tipo neblina</v>
          </cell>
          <cell r="G1016" t="str">
            <v>un</v>
          </cell>
          <cell r="H1016">
            <v>6</v>
          </cell>
          <cell r="L1016">
            <v>500</v>
          </cell>
          <cell r="N1016">
            <v>39</v>
          </cell>
          <cell r="P1016">
            <v>0</v>
          </cell>
          <cell r="Q1016">
            <v>3</v>
          </cell>
          <cell r="T1016">
            <v>0.23400000000000001</v>
          </cell>
          <cell r="V1016">
            <v>3.234</v>
          </cell>
        </row>
        <row r="1017">
          <cell r="D1017">
            <v>7</v>
          </cell>
          <cell r="F1017" t="str">
            <v>Sistema puesta a tierra sist.Opat-Endesa data eq.prot.fact.superv.de potencia</v>
          </cell>
          <cell r="G1017" t="str">
            <v>un</v>
          </cell>
          <cell r="H1017">
            <v>1</v>
          </cell>
          <cell r="L1017">
            <v>451152</v>
          </cell>
          <cell r="N1017">
            <v>15000</v>
          </cell>
          <cell r="P1017">
            <v>451.15199999999999</v>
          </cell>
          <cell r="T1017">
            <v>15</v>
          </cell>
          <cell r="V1017">
            <v>466.15199999999999</v>
          </cell>
        </row>
        <row r="1018">
          <cell r="D1018">
            <v>7</v>
          </cell>
          <cell r="F1018" t="str">
            <v>Sist.alumbrado y calefacción sist.refr.y presurizac.sist.alarma emergencia</v>
          </cell>
          <cell r="G1018" t="str">
            <v>un</v>
          </cell>
          <cell r="H1018">
            <v>1</v>
          </cell>
          <cell r="L1018">
            <v>18700</v>
          </cell>
          <cell r="N1018">
            <v>2500</v>
          </cell>
          <cell r="P1018">
            <v>0</v>
          </cell>
          <cell r="Q1018">
            <v>18.7</v>
          </cell>
          <cell r="T1018">
            <v>2.5</v>
          </cell>
          <cell r="V1018">
            <v>21.2</v>
          </cell>
        </row>
        <row r="1019">
          <cell r="D1019">
            <v>7</v>
          </cell>
          <cell r="F1019" t="str">
            <v>Mufa terminal 23 kV</v>
          </cell>
          <cell r="G1019" t="str">
            <v>un</v>
          </cell>
          <cell r="H1019">
            <v>48</v>
          </cell>
          <cell r="L1019">
            <v>250</v>
          </cell>
          <cell r="N1019">
            <v>5</v>
          </cell>
          <cell r="P1019">
            <v>0</v>
          </cell>
          <cell r="Q1019">
            <v>12</v>
          </cell>
          <cell r="T1019">
            <v>0.24</v>
          </cell>
          <cell r="V1019">
            <v>12.24</v>
          </cell>
        </row>
        <row r="1020">
          <cell r="D1020">
            <v>7</v>
          </cell>
          <cell r="F1020" t="str">
            <v>Mufa terminal 5 kV</v>
          </cell>
          <cell r="G1020" t="str">
            <v>un</v>
          </cell>
          <cell r="H1020">
            <v>100</v>
          </cell>
          <cell r="L1020">
            <v>100</v>
          </cell>
          <cell r="N1020">
            <v>5</v>
          </cell>
          <cell r="P1020">
            <v>0</v>
          </cell>
          <cell r="Q1020">
            <v>10</v>
          </cell>
          <cell r="T1020">
            <v>0.5</v>
          </cell>
          <cell r="V1020">
            <v>10.5</v>
          </cell>
        </row>
        <row r="1021">
          <cell r="D1021">
            <v>7</v>
          </cell>
          <cell r="F1021" t="str">
            <v>Switchgear 3.45 kV 15 posiciones</v>
          </cell>
          <cell r="G1021" t="str">
            <v>un</v>
          </cell>
          <cell r="H1021">
            <v>20</v>
          </cell>
          <cell r="L1021">
            <v>40000</v>
          </cell>
          <cell r="N1021">
            <v>2500</v>
          </cell>
          <cell r="P1021">
            <v>0</v>
          </cell>
          <cell r="Q1021">
            <v>800</v>
          </cell>
          <cell r="T1021">
            <v>50</v>
          </cell>
          <cell r="V1021">
            <v>850</v>
          </cell>
        </row>
        <row r="1022">
          <cell r="D1022">
            <v>7</v>
          </cell>
          <cell r="F1022" t="str">
            <v>Subestación unitaria c/centro de distribución de carga 2.0/2.3 kVA</v>
          </cell>
          <cell r="G1022" t="str">
            <v>un</v>
          </cell>
          <cell r="H1022">
            <v>6</v>
          </cell>
          <cell r="L1022">
            <v>144350</v>
          </cell>
          <cell r="N1022">
            <v>4350</v>
          </cell>
          <cell r="P1022">
            <v>866.1</v>
          </cell>
          <cell r="T1022">
            <v>26.1</v>
          </cell>
          <cell r="V1022">
            <v>892.2</v>
          </cell>
        </row>
        <row r="1023">
          <cell r="D1023">
            <v>7</v>
          </cell>
          <cell r="F1023" t="str">
            <v>Centro control de motores celdas de flotación 400V 3F 50Hz 4000A</v>
          </cell>
          <cell r="G1023" t="str">
            <v>un</v>
          </cell>
          <cell r="H1023">
            <v>3</v>
          </cell>
          <cell r="L1023">
            <v>35596</v>
          </cell>
          <cell r="N1023">
            <v>4350</v>
          </cell>
          <cell r="P1023">
            <v>53.393999999999998</v>
          </cell>
          <cell r="Q1023">
            <v>53.393999999999998</v>
          </cell>
          <cell r="T1023">
            <v>13.05</v>
          </cell>
          <cell r="V1023">
            <v>119.83799999999999</v>
          </cell>
        </row>
        <row r="1024">
          <cell r="D1024">
            <v>7</v>
          </cell>
          <cell r="F1024" t="str">
            <v>Centro control de motores bombas de pozo 400V 3F 50Hz 800A</v>
          </cell>
          <cell r="G1024" t="str">
            <v>un</v>
          </cell>
          <cell r="H1024">
            <v>4</v>
          </cell>
          <cell r="L1024">
            <v>11865</v>
          </cell>
          <cell r="N1024">
            <v>1450</v>
          </cell>
          <cell r="P1024">
            <v>23.73</v>
          </cell>
          <cell r="Q1024">
            <v>23.73</v>
          </cell>
          <cell r="T1024">
            <v>5.8</v>
          </cell>
          <cell r="V1024">
            <v>53.26</v>
          </cell>
        </row>
        <row r="1025">
          <cell r="D1025">
            <v>7</v>
          </cell>
          <cell r="F1025" t="str">
            <v>Generador diesel 2000 kVA 3hp 400/230 volt</v>
          </cell>
          <cell r="G1025" t="str">
            <v>un</v>
          </cell>
          <cell r="H1025">
            <v>1</v>
          </cell>
          <cell r="L1025">
            <v>311911</v>
          </cell>
          <cell r="N1025">
            <v>9750</v>
          </cell>
          <cell r="P1025">
            <v>0</v>
          </cell>
          <cell r="Q1025">
            <v>311.911</v>
          </cell>
          <cell r="T1025">
            <v>9.75</v>
          </cell>
          <cell r="V1025">
            <v>321.661</v>
          </cell>
        </row>
        <row r="1026">
          <cell r="D1026">
            <v>7</v>
          </cell>
          <cell r="F1026" t="str">
            <v>Transformador 2.0/2.24/2.58 MVA, 400-23/13.8 kV</v>
          </cell>
          <cell r="G1026" t="str">
            <v>un</v>
          </cell>
          <cell r="H1026">
            <v>2</v>
          </cell>
          <cell r="L1026">
            <v>67357</v>
          </cell>
          <cell r="N1026">
            <v>21500</v>
          </cell>
          <cell r="P1026">
            <v>134.714</v>
          </cell>
          <cell r="T1026">
            <v>43</v>
          </cell>
          <cell r="V1026">
            <v>177.714</v>
          </cell>
        </row>
        <row r="1028">
          <cell r="E1028" t="str">
            <v>SUBESTACION PRINCIPAL</v>
          </cell>
          <cell r="P1028">
            <v>3518.1989999999996</v>
          </cell>
          <cell r="Q1028">
            <v>4832.7759999999998</v>
          </cell>
          <cell r="R1028">
            <v>0</v>
          </cell>
          <cell r="S1028">
            <v>0</v>
          </cell>
          <cell r="T1028">
            <v>900.10399999999993</v>
          </cell>
          <cell r="V1028">
            <v>9251.0789999999997</v>
          </cell>
        </row>
        <row r="1032">
          <cell r="D1032" t="str">
            <v>INSTRUMENTACION</v>
          </cell>
        </row>
        <row r="1033">
          <cell r="F1033" t="str">
            <v>Sistema de control distribuido 175 KTPD</v>
          </cell>
          <cell r="G1033" t="str">
            <v>gl</v>
          </cell>
          <cell r="H1033">
            <v>1</v>
          </cell>
          <cell r="V1033">
            <v>2251</v>
          </cell>
        </row>
        <row r="1034">
          <cell r="F1034" t="str">
            <v>Instrumentación de procesos 175 KTPD</v>
          </cell>
          <cell r="G1034" t="str">
            <v>gl</v>
          </cell>
          <cell r="H1034">
            <v>1</v>
          </cell>
          <cell r="V1034">
            <v>5483</v>
          </cell>
        </row>
        <row r="1035">
          <cell r="E1035" t="str">
            <v>CONTROL DISTRIBUIDO E INSTRUMENTACION</v>
          </cell>
          <cell r="P1035">
            <v>0</v>
          </cell>
          <cell r="Q1035">
            <v>0</v>
          </cell>
          <cell r="R1035">
            <v>0</v>
          </cell>
          <cell r="S1035">
            <v>0</v>
          </cell>
          <cell r="T1035">
            <v>0</v>
          </cell>
          <cell r="V1035">
            <v>7734</v>
          </cell>
        </row>
        <row r="1038">
          <cell r="E1038" t="str">
            <v>Total: INFRAESTRUCTURA (excluye 750 Contr.Distr.e Instrument.)</v>
          </cell>
          <cell r="P1038">
            <v>3518.1989999999996</v>
          </cell>
          <cell r="Q1038">
            <v>4832.7759999999998</v>
          </cell>
          <cell r="R1038">
            <v>0</v>
          </cell>
          <cell r="S1038">
            <v>0</v>
          </cell>
          <cell r="T1038">
            <v>900.10399999999993</v>
          </cell>
          <cell r="U1038">
            <v>0</v>
          </cell>
          <cell r="V1038">
            <v>9251.0789999999997</v>
          </cell>
          <cell r="AA1038" t="str">
            <v xml:space="preserve"> </v>
          </cell>
        </row>
        <row r="1042">
          <cell r="E1042" t="str">
            <v>TOTAL COSTO DIRECTO (Excluye 750 Control Distribuido e Instrumentación)</v>
          </cell>
          <cell r="P1042">
            <v>14703.163499999999</v>
          </cell>
          <cell r="Q1042">
            <v>67107.552499999991</v>
          </cell>
          <cell r="R1042">
            <v>18669.000000000004</v>
          </cell>
          <cell r="S1042">
            <v>1731.75</v>
          </cell>
          <cell r="T1042">
            <v>56603.876549999994</v>
          </cell>
          <cell r="V1042">
            <v>158815.34254999997</v>
          </cell>
        </row>
        <row r="1054">
          <cell r="F1054" t="str">
            <v>Ingenieria y Adquisiciones</v>
          </cell>
        </row>
        <row r="1055">
          <cell r="D1055">
            <v>9</v>
          </cell>
          <cell r="F1055" t="str">
            <v>Ingeniería Básica</v>
          </cell>
          <cell r="G1055" t="str">
            <v>hrs</v>
          </cell>
          <cell r="H1055">
            <v>38080</v>
          </cell>
          <cell r="S1055">
            <v>65</v>
          </cell>
          <cell r="V1055">
            <v>2475.1999999999998</v>
          </cell>
        </row>
        <row r="1056">
          <cell r="D1056">
            <v>9</v>
          </cell>
          <cell r="F1056" t="str">
            <v>Ingeniería de Detalles</v>
          </cell>
          <cell r="G1056" t="str">
            <v>hrs</v>
          </cell>
          <cell r="H1056">
            <v>247060</v>
          </cell>
          <cell r="S1056">
            <v>51</v>
          </cell>
          <cell r="V1056">
            <v>12600.06</v>
          </cell>
        </row>
        <row r="1057">
          <cell r="D1057">
            <v>9</v>
          </cell>
          <cell r="F1057" t="str">
            <v>Asesoría Puesta en Marcha (2% costo equipos)</v>
          </cell>
          <cell r="H1057">
            <v>1</v>
          </cell>
          <cell r="S1057">
            <v>1636000</v>
          </cell>
          <cell r="V1057">
            <v>1636</v>
          </cell>
        </row>
        <row r="1058">
          <cell r="D1058">
            <v>9</v>
          </cell>
          <cell r="F1058" t="str">
            <v>Ingeniería de Terreno</v>
          </cell>
          <cell r="G1058" t="str">
            <v>hrs</v>
          </cell>
          <cell r="H1058">
            <v>0</v>
          </cell>
          <cell r="S1058">
            <v>65</v>
          </cell>
          <cell r="V1058">
            <v>0</v>
          </cell>
        </row>
        <row r="1059">
          <cell r="D1059">
            <v>9</v>
          </cell>
          <cell r="F1059" t="str">
            <v>Gestión de Comprasy Adquisiciones (1% costo mat.y equip.aportados por MLP)</v>
          </cell>
          <cell r="G1059" t="str">
            <v>Sum</v>
          </cell>
          <cell r="H1059">
            <v>1</v>
          </cell>
          <cell r="S1059">
            <v>615000</v>
          </cell>
          <cell r="V1059">
            <v>615</v>
          </cell>
        </row>
        <row r="1060">
          <cell r="F1060" t="str">
            <v xml:space="preserve"> </v>
          </cell>
        </row>
        <row r="1061">
          <cell r="F1061" t="str">
            <v>Administración de la Construcción</v>
          </cell>
        </row>
        <row r="1062">
          <cell r="D1062">
            <v>9</v>
          </cell>
          <cell r="F1062" t="str">
            <v>Administración de la Construcción (5% costo Constr.y Montaje)</v>
          </cell>
          <cell r="G1062" t="str">
            <v>Sum</v>
          </cell>
          <cell r="H1062">
            <v>1</v>
          </cell>
          <cell r="S1062">
            <v>2812000</v>
          </cell>
          <cell r="V1062">
            <v>2812</v>
          </cell>
        </row>
        <row r="1063">
          <cell r="D1063">
            <v>9</v>
          </cell>
          <cell r="F1063" t="str">
            <v>Inspección de la Construcción (5% costo Construcción y Montaje)</v>
          </cell>
          <cell r="G1063" t="str">
            <v>Sum</v>
          </cell>
          <cell r="H1063">
            <v>1</v>
          </cell>
          <cell r="S1063">
            <v>2812000</v>
          </cell>
          <cell r="V1063">
            <v>2812</v>
          </cell>
        </row>
        <row r="1064">
          <cell r="D1064">
            <v>9</v>
          </cell>
          <cell r="F1064" t="str">
            <v>Construction Management (Staff Local)</v>
          </cell>
          <cell r="G1064" t="str">
            <v>Sum</v>
          </cell>
          <cell r="H1064">
            <v>0</v>
          </cell>
        </row>
        <row r="1065">
          <cell r="D1065">
            <v>9</v>
          </cell>
          <cell r="F1065" t="str">
            <v>Air Fares &amp; Turnarounds</v>
          </cell>
          <cell r="G1065" t="str">
            <v>Sum</v>
          </cell>
          <cell r="H1065">
            <v>0</v>
          </cell>
        </row>
        <row r="1066">
          <cell r="D1066">
            <v>9</v>
          </cell>
          <cell r="F1066" t="str">
            <v xml:space="preserve">Room &amp; Board Expat ($25/day hotel, $10/day meals) </v>
          </cell>
          <cell r="G1066" t="str">
            <v>mdy</v>
          </cell>
          <cell r="H1066">
            <v>0</v>
          </cell>
        </row>
        <row r="1067">
          <cell r="D1067">
            <v>9</v>
          </cell>
          <cell r="F1067" t="str">
            <v>Construction Management Office</v>
          </cell>
          <cell r="G1067" t="str">
            <v>Sum</v>
          </cell>
          <cell r="H1067">
            <v>0</v>
          </cell>
        </row>
        <row r="1068">
          <cell r="D1068">
            <v>9</v>
          </cell>
          <cell r="F1068" t="str">
            <v>Long Distance Charges</v>
          </cell>
          <cell r="G1068" t="str">
            <v>Sum</v>
          </cell>
          <cell r="H1068">
            <v>0</v>
          </cell>
        </row>
        <row r="1069">
          <cell r="D1069">
            <v>9</v>
          </cell>
          <cell r="F1069" t="str">
            <v>Furniture &amp; Office Equipment</v>
          </cell>
          <cell r="G1069" t="str">
            <v>Sum</v>
          </cell>
          <cell r="H1069">
            <v>0</v>
          </cell>
        </row>
        <row r="1070">
          <cell r="D1070">
            <v>9</v>
          </cell>
          <cell r="F1070" t="str">
            <v>Office Supplies</v>
          </cell>
          <cell r="G1070" t="str">
            <v>Sum</v>
          </cell>
          <cell r="H1070">
            <v>0</v>
          </cell>
        </row>
        <row r="1071">
          <cell r="D1071">
            <v>9</v>
          </cell>
          <cell r="F1071" t="str">
            <v>Site Signage</v>
          </cell>
          <cell r="G1071" t="str">
            <v>Sum</v>
          </cell>
          <cell r="H1071">
            <v>0</v>
          </cell>
        </row>
        <row r="1072">
          <cell r="D1072">
            <v>9</v>
          </cell>
          <cell r="F1072" t="str">
            <v>Pick-up trucks (1 x 14mnths, 2 x 10mths)</v>
          </cell>
          <cell r="G1072" t="str">
            <v>mnths</v>
          </cell>
          <cell r="H1072">
            <v>0</v>
          </cell>
        </row>
        <row r="1073">
          <cell r="D1073">
            <v>9</v>
          </cell>
          <cell r="F1073" t="str">
            <v>(8) Passenger Bus</v>
          </cell>
          <cell r="G1073" t="str">
            <v>mnths</v>
          </cell>
          <cell r="H1073">
            <v>0</v>
          </cell>
        </row>
        <row r="1074">
          <cell r="D1074">
            <v>9</v>
          </cell>
          <cell r="F1074" t="str">
            <v>Translation Services</v>
          </cell>
          <cell r="G1074" t="str">
            <v>Sum</v>
          </cell>
          <cell r="H1074">
            <v>0</v>
          </cell>
        </row>
        <row r="1076">
          <cell r="E1076" t="str">
            <v>EPCM</v>
          </cell>
          <cell r="V1076">
            <v>22950.26</v>
          </cell>
        </row>
        <row r="1081">
          <cell r="D1081">
            <v>10</v>
          </cell>
          <cell r="F1081" t="str">
            <v>Contratista de construccióm 45% costo de construcción y montaje</v>
          </cell>
          <cell r="G1081" t="str">
            <v>Sum</v>
          </cell>
          <cell r="H1081">
            <v>1</v>
          </cell>
          <cell r="S1081">
            <v>25311000</v>
          </cell>
          <cell r="V1081">
            <v>25311</v>
          </cell>
        </row>
        <row r="1083">
          <cell r="E1083" t="str">
            <v>Indirectos de Construcción</v>
          </cell>
          <cell r="V1083">
            <v>25311</v>
          </cell>
        </row>
        <row r="1086">
          <cell r="H1086">
            <v>1</v>
          </cell>
          <cell r="S1086">
            <v>9529000</v>
          </cell>
          <cell r="V1086">
            <v>9529</v>
          </cell>
        </row>
        <row r="1087">
          <cell r="F1087" t="str">
            <v>Fletes y Seguros 12% total equipos y materiales importados</v>
          </cell>
        </row>
        <row r="1088">
          <cell r="F1088" t="str">
            <v>Fletes y Seguros 4% equipos y materiales nacionales</v>
          </cell>
        </row>
        <row r="1090">
          <cell r="E1090" t="str">
            <v>Fletes y Seguros</v>
          </cell>
          <cell r="V1090">
            <v>9529</v>
          </cell>
        </row>
        <row r="1094">
          <cell r="D1094">
            <v>12</v>
          </cell>
          <cell r="F1094" t="str">
            <v>Asesoría Puesta en Marcha</v>
          </cell>
          <cell r="G1094" t="str">
            <v>Sum</v>
          </cell>
          <cell r="H1094">
            <v>1</v>
          </cell>
          <cell r="S1094">
            <v>2190000</v>
          </cell>
          <cell r="V1094">
            <v>2190</v>
          </cell>
        </row>
        <row r="1095">
          <cell r="D1095">
            <v>12</v>
          </cell>
          <cell r="F1095" t="str">
            <v>Costos Administración de la Construcción (3% costos directos e indirectos)</v>
          </cell>
          <cell r="G1095" t="str">
            <v>Sum</v>
          </cell>
          <cell r="H1095">
            <v>1</v>
          </cell>
          <cell r="S1095">
            <v>6569000</v>
          </cell>
          <cell r="V1095">
            <v>6569</v>
          </cell>
        </row>
        <row r="1097">
          <cell r="E1097" t="str">
            <v>Costos del Propietario</v>
          </cell>
          <cell r="V1097">
            <v>8759</v>
          </cell>
        </row>
        <row r="1100">
          <cell r="H1100">
            <v>1</v>
          </cell>
          <cell r="S1100">
            <v>1683000</v>
          </cell>
          <cell r="V1100">
            <v>1683</v>
          </cell>
        </row>
        <row r="1101">
          <cell r="F1101" t="str">
            <v>Repuestos (5% equipos nuevos distintos a existentes)</v>
          </cell>
        </row>
        <row r="1102">
          <cell r="D1102">
            <v>10</v>
          </cell>
          <cell r="F1102" t="str">
            <v>Repuesto Capital (2.5% costo equip.nuevos distintos a existentes)</v>
          </cell>
          <cell r="G1102" t="str">
            <v>Sum</v>
          </cell>
          <cell r="H1102">
            <v>1</v>
          </cell>
          <cell r="S1102">
            <v>841000</v>
          </cell>
          <cell r="V1102">
            <v>841</v>
          </cell>
        </row>
        <row r="1104">
          <cell r="E1104" t="str">
            <v>Repuestos</v>
          </cell>
          <cell r="V1104">
            <v>2524</v>
          </cell>
        </row>
        <row r="1107">
          <cell r="H1107">
            <v>1</v>
          </cell>
          <cell r="S1107">
            <v>1683000</v>
          </cell>
          <cell r="V1107">
            <v>1683</v>
          </cell>
        </row>
        <row r="1108">
          <cell r="F1108" t="str">
            <v>Bolas</v>
          </cell>
        </row>
        <row r="1109">
          <cell r="F1109" t="str">
            <v>Cal</v>
          </cell>
        </row>
        <row r="1110">
          <cell r="F1110" t="str">
            <v>Reactivos</v>
          </cell>
        </row>
        <row r="1111">
          <cell r="F1111" t="str">
            <v>Miscelaneos</v>
          </cell>
        </row>
        <row r="1113">
          <cell r="E1113" t="str">
            <v>PRIMER LLENADO</v>
          </cell>
          <cell r="V1113">
            <v>1683</v>
          </cell>
        </row>
        <row r="1115">
          <cell r="H1115">
            <v>1</v>
          </cell>
          <cell r="S1115">
            <v>6111000</v>
          </cell>
          <cell r="V1115">
            <v>6111</v>
          </cell>
        </row>
        <row r="1119">
          <cell r="E1119" t="str">
            <v>Derechos</v>
          </cell>
          <cell r="V1119">
            <v>6111</v>
          </cell>
        </row>
        <row r="1122">
          <cell r="F1122" t="str">
            <v>TOTAL COSTOS INDIRECTOS</v>
          </cell>
          <cell r="V1122">
            <v>75184.259999999995</v>
          </cell>
        </row>
        <row r="1126">
          <cell r="F1126" t="str">
            <v>Excavaciones y rellenos</v>
          </cell>
          <cell r="G1126" t="str">
            <v>%</v>
          </cell>
          <cell r="H1126">
            <v>15</v>
          </cell>
        </row>
        <row r="1127">
          <cell r="F1127" t="str">
            <v>Hormigón</v>
          </cell>
          <cell r="G1127" t="str">
            <v>%</v>
          </cell>
          <cell r="H1127">
            <v>15</v>
          </cell>
        </row>
        <row r="1128">
          <cell r="F1128" t="str">
            <v>Estructuras metálicas</v>
          </cell>
          <cell r="G1128" t="str">
            <v>%</v>
          </cell>
          <cell r="H1128">
            <v>10</v>
          </cell>
        </row>
        <row r="1129">
          <cell r="F1129" t="str">
            <v>Construcciones prefabricadas</v>
          </cell>
          <cell r="G1129" t="str">
            <v>%</v>
          </cell>
          <cell r="H1129">
            <v>10</v>
          </cell>
        </row>
        <row r="1130">
          <cell r="F1130" t="str">
            <v>Mecánica equipos motorizados</v>
          </cell>
          <cell r="G1130" t="str">
            <v>%</v>
          </cell>
          <cell r="H1130">
            <v>7</v>
          </cell>
        </row>
        <row r="1131">
          <cell r="F1131" t="str">
            <v>Mecánica equipos metálicos</v>
          </cell>
          <cell r="G1131" t="str">
            <v>%</v>
          </cell>
          <cell r="H1131">
            <v>10</v>
          </cell>
        </row>
        <row r="1132">
          <cell r="F1132" t="str">
            <v>Cañerías</v>
          </cell>
          <cell r="G1132" t="str">
            <v>%</v>
          </cell>
          <cell r="H1132">
            <v>15</v>
          </cell>
        </row>
        <row r="1133">
          <cell r="F1133" t="str">
            <v>Electricidad</v>
          </cell>
          <cell r="G1133" t="str">
            <v>%</v>
          </cell>
          <cell r="H1133">
            <v>15</v>
          </cell>
        </row>
        <row r="1134">
          <cell r="F1134" t="str">
            <v>Instrumentación</v>
          </cell>
          <cell r="G1134" t="str">
            <v>%</v>
          </cell>
          <cell r="H1134">
            <v>10</v>
          </cell>
        </row>
        <row r="1135">
          <cell r="F1135" t="str">
            <v>Arquitectura</v>
          </cell>
          <cell r="G1135" t="str">
            <v>%</v>
          </cell>
          <cell r="H1135">
            <v>10</v>
          </cell>
        </row>
        <row r="1136">
          <cell r="F1136" t="str">
            <v>Equipos móviles</v>
          </cell>
          <cell r="G1136" t="str">
            <v>%</v>
          </cell>
          <cell r="H1136">
            <v>7</v>
          </cell>
        </row>
        <row r="1137">
          <cell r="F1137" t="str">
            <v>Minería</v>
          </cell>
          <cell r="G1137" t="str">
            <v>%</v>
          </cell>
          <cell r="H1137">
            <v>7</v>
          </cell>
        </row>
        <row r="1138">
          <cell r="F1138" t="str">
            <v>Major Eqrthworks (DAMS AND ROADS)</v>
          </cell>
          <cell r="G1138" t="str">
            <v>%</v>
          </cell>
          <cell r="H1138">
            <v>7</v>
          </cell>
        </row>
        <row r="1139">
          <cell r="F1139" t="str">
            <v>EPCM</v>
          </cell>
          <cell r="G1139" t="str">
            <v>%</v>
          </cell>
          <cell r="H1139">
            <v>15</v>
          </cell>
        </row>
        <row r="1140">
          <cell r="F1140" t="str">
            <v>Indirectos de construccion</v>
          </cell>
          <cell r="G1140" t="str">
            <v>%</v>
          </cell>
          <cell r="H1140">
            <v>20</v>
          </cell>
        </row>
        <row r="1141">
          <cell r="F1141" t="str">
            <v>Fletes y seguros</v>
          </cell>
          <cell r="G1141" t="str">
            <v>%</v>
          </cell>
          <cell r="H1141">
            <v>7</v>
          </cell>
        </row>
        <row r="1142">
          <cell r="F1142" t="str">
            <v>Costos propietario</v>
          </cell>
          <cell r="G1142" t="str">
            <v>%</v>
          </cell>
          <cell r="H1142">
            <v>10</v>
          </cell>
        </row>
        <row r="1143">
          <cell r="F1143" t="str">
            <v>Repuestos</v>
          </cell>
          <cell r="G1143" t="str">
            <v>%</v>
          </cell>
          <cell r="H1143">
            <v>7</v>
          </cell>
        </row>
        <row r="1144">
          <cell r="F1144" t="str">
            <v>Primer llenado</v>
          </cell>
          <cell r="G1144" t="str">
            <v>%</v>
          </cell>
          <cell r="H1144">
            <v>10</v>
          </cell>
        </row>
        <row r="1145">
          <cell r="F1145" t="str">
            <v>Derechos de internación</v>
          </cell>
          <cell r="G1145" t="str">
            <v>%</v>
          </cell>
          <cell r="H1145">
            <v>7</v>
          </cell>
        </row>
        <row r="1147">
          <cell r="E1147" t="str">
            <v xml:space="preserve"> </v>
          </cell>
          <cell r="F1147" t="str">
            <v>TOTAL CONTINGENCIA</v>
          </cell>
          <cell r="G1147" t="str">
            <v xml:space="preserve"> </v>
          </cell>
          <cell r="H1147" t="str">
            <v xml:space="preserve"> </v>
          </cell>
        </row>
        <row r="1150">
          <cell r="E1150" t="str">
            <v xml:space="preserve"> </v>
          </cell>
          <cell r="F1150" t="str">
            <v>TOTAL COSTO PROYECTO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ª FASE-Expl."/>
      <sheetName val="2ª FASE-Expl."/>
      <sheetName val="1ª FASE"/>
      <sheetName val="2ª FASE"/>
      <sheetName val="Seguros"/>
      <sheetName val="Opcionais"/>
      <sheetName val="Painéis"/>
      <sheetName val="FCAC"/>
      <sheetName val="Hardware-software"/>
      <sheetName val="Engenharia Automação"/>
      <sheetName val="Ferramentas Especiais"/>
      <sheetName val="Coordenação"/>
      <sheetName val="Superv.Comiss."/>
      <sheetName val="Treinamento"/>
      <sheetName val="Telecom"/>
      <sheetName val="Terminais Remotos"/>
      <sheetName val="Plan2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F2" t="str">
            <v>25/0469</v>
          </cell>
        </row>
        <row r="5">
          <cell r="F5">
            <v>0.81370000000000009</v>
          </cell>
          <cell r="G5">
            <v>60</v>
          </cell>
          <cell r="H5">
            <v>20</v>
          </cell>
          <cell r="I5">
            <v>22</v>
          </cell>
          <cell r="J5">
            <v>20</v>
          </cell>
          <cell r="K5">
            <v>20</v>
          </cell>
          <cell r="L5">
            <v>90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dências"/>
      <sheetName val="CURVAS"/>
      <sheetName val="COMPRESSORES"/>
      <sheetName val="Comp.Booster"/>
      <sheetName val="Comp.Princ."/>
      <sheetName val="Q RESFRIAM. "/>
      <sheetName val="Aquec. carga"/>
      <sheetName val="Aquecim."/>
      <sheetName val="Trat.Óleo"/>
      <sheetName val="QAg.Resf.C"/>
      <sheetName val="B.Ag.Resf.C"/>
      <sheetName val="QAg.Resf.NC"/>
      <sheetName val="B.Ag.Resf.NC"/>
      <sheetName val="Captação"/>
      <sheetName val="BExport"/>
      <sheetName val="CConstFPSO"/>
      <sheetName val="Total"/>
      <sheetName val="Turbina 1"/>
      <sheetName val="Cap7"/>
      <sheetName val="Consumo"/>
      <sheetName val="Esquema"/>
      <sheetName val="Gases"/>
      <sheetName val="Gases-Acidentes"/>
      <sheetName val="Slop"/>
      <sheetName val="FCA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_Geral_Nº Efetivo"/>
      <sheetName val="Tab_Geral_ QTD HH"/>
      <sheetName val="Gráfico_Geral_Nº Efetivo"/>
      <sheetName val="Gráfico_Função_Efetivo (1)"/>
      <sheetName val="Gráfico_Função_Efetivo (2)"/>
      <sheetName val="Gráfico_Função_Efetivo (3)"/>
      <sheetName val="Gráfico_Função_Efetivo (4)"/>
      <sheetName val="Gráfico_Função_Efetivo (5)"/>
      <sheetName val="Gráfico_Função_Efetivo (6)"/>
      <sheetName val="Gráfico_Função_Efetivo (7)"/>
      <sheetName val="Gráfico_Função_Efetivo (8)"/>
      <sheetName val="Gráfico_Função_Efetivo (9)"/>
      <sheetName val="Gráfico_Função_Efetivo (10)"/>
      <sheetName val="Gráfico_Função_Efetivo (11)"/>
      <sheetName val="Gráfico_Função_Efetivo (12)"/>
      <sheetName val="Gráfico_Função_Efetivo (13)"/>
      <sheetName val="Gráfico_Função_Efetivo (14)"/>
      <sheetName val="Gráfico_Função_Efetivo (15)"/>
      <sheetName val="Gráfico_Função_Efetivo (16)"/>
      <sheetName val="Gráfico_Função_Efetivo (17)"/>
      <sheetName val="Gráfico_Função_Efetivo (18)"/>
      <sheetName val="Gráfico_Função_Efetivo (19)"/>
      <sheetName val="Gráfico_Função_Efetivo (20)"/>
      <sheetName val="Gráfico_Função_Efetivo (21)"/>
      <sheetName val="Gráfico_Função_Efetivo (22)"/>
      <sheetName val="Gráfico_Função_Efetivo (23)"/>
      <sheetName val="Gráfico_Função_Efetivo (24)"/>
      <sheetName val="Gráfico_Função_Efetivo (25)"/>
      <sheetName val="Gráfico_Função_Efetivo (26)"/>
      <sheetName val="Gráfico_Função_Efetivo (27)"/>
      <sheetName val="Gráfico_Função_Efetivo (28)"/>
      <sheetName val="Gráfico_Função_Efetivo (29)"/>
    </sheetNames>
    <sheetDataSet>
      <sheetData sheetId="0">
        <row r="5">
          <cell r="B5" t="str">
            <v>Descrição</v>
          </cell>
          <cell r="C5" t="str">
            <v>Nº Efetivo Mínimo</v>
          </cell>
          <cell r="D5" t="str">
            <v>Nº Efetivo Média</v>
          </cell>
          <cell r="E5" t="str">
            <v>Nº Efetivo Pico</v>
          </cell>
          <cell r="F5" t="str">
            <v>Período</v>
          </cell>
        </row>
        <row r="6">
          <cell r="F6">
            <v>38696</v>
          </cell>
          <cell r="G6">
            <v>38718</v>
          </cell>
          <cell r="H6">
            <v>38749</v>
          </cell>
          <cell r="I6">
            <v>38777</v>
          </cell>
          <cell r="J6">
            <v>38808</v>
          </cell>
          <cell r="K6">
            <v>38838</v>
          </cell>
          <cell r="L6">
            <v>38869</v>
          </cell>
          <cell r="M6">
            <v>38899</v>
          </cell>
          <cell r="N6">
            <v>38930</v>
          </cell>
          <cell r="O6">
            <v>38961</v>
          </cell>
          <cell r="P6">
            <v>38991</v>
          </cell>
          <cell r="Q6">
            <v>39022</v>
          </cell>
          <cell r="R6">
            <v>39052</v>
          </cell>
          <cell r="S6">
            <v>39083</v>
          </cell>
          <cell r="T6">
            <v>39114</v>
          </cell>
          <cell r="U6">
            <v>39142</v>
          </cell>
          <cell r="V6">
            <v>39173</v>
          </cell>
          <cell r="W6">
            <v>39203</v>
          </cell>
        </row>
        <row r="7">
          <cell r="B7" t="str">
            <v xml:space="preserve">Operador de Escavadeira CAT 320 </v>
          </cell>
          <cell r="C7">
            <v>2</v>
          </cell>
          <cell r="D7">
            <v>7.2</v>
          </cell>
          <cell r="E7">
            <v>9</v>
          </cell>
          <cell r="I7">
            <v>2</v>
          </cell>
          <cell r="J7">
            <v>2</v>
          </cell>
          <cell r="K7">
            <v>9</v>
          </cell>
          <cell r="L7">
            <v>9</v>
          </cell>
          <cell r="M7">
            <v>9</v>
          </cell>
          <cell r="N7">
            <v>9</v>
          </cell>
          <cell r="O7">
            <v>9</v>
          </cell>
          <cell r="P7">
            <v>9</v>
          </cell>
          <cell r="Q7">
            <v>9</v>
          </cell>
          <cell r="R7">
            <v>5</v>
          </cell>
        </row>
        <row r="8">
          <cell r="B8" t="str">
            <v>Operador de Trator de esteira tipo D8</v>
          </cell>
          <cell r="C8">
            <v>1</v>
          </cell>
          <cell r="D8">
            <v>4.8888888888888893</v>
          </cell>
          <cell r="E8">
            <v>6</v>
          </cell>
          <cell r="I8">
            <v>1</v>
          </cell>
          <cell r="J8">
            <v>1</v>
          </cell>
          <cell r="K8">
            <v>6</v>
          </cell>
          <cell r="L8">
            <v>6</v>
          </cell>
          <cell r="M8">
            <v>6</v>
          </cell>
          <cell r="N8">
            <v>6</v>
          </cell>
          <cell r="O8">
            <v>6</v>
          </cell>
          <cell r="P8">
            <v>6</v>
          </cell>
          <cell r="Q8">
            <v>6</v>
          </cell>
        </row>
        <row r="9">
          <cell r="B9" t="str">
            <v>Operador de Motoniveladora CAT 140G</v>
          </cell>
          <cell r="C9">
            <v>2</v>
          </cell>
          <cell r="D9">
            <v>5.5555555555555554</v>
          </cell>
          <cell r="E9">
            <v>8</v>
          </cell>
          <cell r="I9">
            <v>2</v>
          </cell>
          <cell r="J9">
            <v>2</v>
          </cell>
          <cell r="K9">
            <v>8</v>
          </cell>
          <cell r="L9">
            <v>8</v>
          </cell>
          <cell r="M9">
            <v>8</v>
          </cell>
          <cell r="N9">
            <v>6</v>
          </cell>
          <cell r="O9">
            <v>6</v>
          </cell>
          <cell r="P9">
            <v>6</v>
          </cell>
          <cell r="Q9">
            <v>4</v>
          </cell>
        </row>
        <row r="10">
          <cell r="B10" t="str">
            <v>Motorista de Caminhão Basculante 12m³</v>
          </cell>
          <cell r="C10">
            <v>5</v>
          </cell>
          <cell r="D10">
            <v>27.222222222222221</v>
          </cell>
          <cell r="E10">
            <v>45</v>
          </cell>
          <cell r="I10">
            <v>5</v>
          </cell>
          <cell r="J10">
            <v>5</v>
          </cell>
          <cell r="K10">
            <v>10</v>
          </cell>
          <cell r="L10">
            <v>30</v>
          </cell>
          <cell r="M10">
            <v>45</v>
          </cell>
          <cell r="N10">
            <v>45</v>
          </cell>
          <cell r="O10">
            <v>45</v>
          </cell>
          <cell r="P10">
            <v>30</v>
          </cell>
          <cell r="Q10">
            <v>30</v>
          </cell>
        </row>
        <row r="11">
          <cell r="B11" t="str">
            <v>Operador de Rolo Compactador CA-25</v>
          </cell>
          <cell r="C11">
            <v>2</v>
          </cell>
          <cell r="D11">
            <v>7.333333333333333</v>
          </cell>
          <cell r="E11">
            <v>10</v>
          </cell>
          <cell r="I11">
            <v>2</v>
          </cell>
          <cell r="J11">
            <v>6</v>
          </cell>
          <cell r="K11">
            <v>10</v>
          </cell>
          <cell r="L11">
            <v>10</v>
          </cell>
          <cell r="M11">
            <v>10</v>
          </cell>
          <cell r="N11">
            <v>10</v>
          </cell>
          <cell r="O11">
            <v>6</v>
          </cell>
          <cell r="P11">
            <v>6</v>
          </cell>
          <cell r="Q11">
            <v>6</v>
          </cell>
        </row>
        <row r="12">
          <cell r="B12" t="str">
            <v>Mecanico montador</v>
          </cell>
          <cell r="C12">
            <v>6</v>
          </cell>
          <cell r="D12">
            <v>12.25</v>
          </cell>
          <cell r="E12">
            <v>14</v>
          </cell>
          <cell r="J12">
            <v>6</v>
          </cell>
          <cell r="K12">
            <v>14</v>
          </cell>
          <cell r="L12">
            <v>14</v>
          </cell>
          <cell r="M12">
            <v>14</v>
          </cell>
          <cell r="N12">
            <v>14</v>
          </cell>
          <cell r="O12">
            <v>14</v>
          </cell>
          <cell r="P12">
            <v>14</v>
          </cell>
          <cell r="Q12">
            <v>8</v>
          </cell>
        </row>
        <row r="13">
          <cell r="B13" t="str">
            <v>Operador de Trator de Pneu TM-34</v>
          </cell>
          <cell r="C13">
            <v>1</v>
          </cell>
          <cell r="D13">
            <v>3.2857142857142856</v>
          </cell>
          <cell r="E13">
            <v>4</v>
          </cell>
          <cell r="K13">
            <v>4</v>
          </cell>
          <cell r="L13">
            <v>4</v>
          </cell>
          <cell r="M13">
            <v>4</v>
          </cell>
          <cell r="N13">
            <v>4</v>
          </cell>
          <cell r="O13">
            <v>4</v>
          </cell>
          <cell r="P13">
            <v>2</v>
          </cell>
          <cell r="Q13">
            <v>1</v>
          </cell>
        </row>
        <row r="14">
          <cell r="B14" t="str">
            <v>Motorista de Caminhão Tanque (Pipa)</v>
          </cell>
          <cell r="C14">
            <v>2</v>
          </cell>
          <cell r="D14">
            <v>4.2222222222222223</v>
          </cell>
          <cell r="E14">
            <v>6</v>
          </cell>
          <cell r="I14">
            <v>2</v>
          </cell>
          <cell r="J14">
            <v>2</v>
          </cell>
          <cell r="K14">
            <v>4</v>
          </cell>
          <cell r="L14">
            <v>6</v>
          </cell>
          <cell r="M14">
            <v>6</v>
          </cell>
          <cell r="N14">
            <v>6</v>
          </cell>
          <cell r="O14">
            <v>6</v>
          </cell>
          <cell r="P14">
            <v>4</v>
          </cell>
          <cell r="Q14">
            <v>2</v>
          </cell>
        </row>
        <row r="15">
          <cell r="B15" t="str">
            <v>Operador de Carregadeira CAT 966</v>
          </cell>
          <cell r="C15">
            <v>1</v>
          </cell>
          <cell r="D15">
            <v>3.3333333333333335</v>
          </cell>
          <cell r="E15">
            <v>5</v>
          </cell>
          <cell r="I15">
            <v>1</v>
          </cell>
          <cell r="J15">
            <v>1</v>
          </cell>
          <cell r="K15">
            <v>2</v>
          </cell>
          <cell r="L15">
            <v>5</v>
          </cell>
          <cell r="M15">
            <v>5</v>
          </cell>
          <cell r="N15">
            <v>5</v>
          </cell>
          <cell r="O15">
            <v>5</v>
          </cell>
          <cell r="P15">
            <v>4</v>
          </cell>
          <cell r="Q15">
            <v>2</v>
          </cell>
        </row>
        <row r="16">
          <cell r="B16" t="str">
            <v>Motoristas Caminhão Pipa</v>
          </cell>
          <cell r="C16">
            <v>2</v>
          </cell>
          <cell r="D16">
            <v>4.2222222222222223</v>
          </cell>
          <cell r="E16">
            <v>6</v>
          </cell>
          <cell r="I16">
            <v>2</v>
          </cell>
          <cell r="J16">
            <v>2</v>
          </cell>
          <cell r="K16">
            <v>4</v>
          </cell>
          <cell r="L16">
            <v>6</v>
          </cell>
          <cell r="M16">
            <v>6</v>
          </cell>
          <cell r="N16">
            <v>6</v>
          </cell>
          <cell r="O16">
            <v>6</v>
          </cell>
          <cell r="P16">
            <v>4</v>
          </cell>
          <cell r="Q16">
            <v>2</v>
          </cell>
        </row>
        <row r="17">
          <cell r="B17" t="str">
            <v xml:space="preserve">Mestre de obras </v>
          </cell>
          <cell r="C17">
            <v>2</v>
          </cell>
          <cell r="D17">
            <v>4.4000000000000004</v>
          </cell>
          <cell r="E17">
            <v>5</v>
          </cell>
          <cell r="I17">
            <v>5</v>
          </cell>
          <cell r="J17">
            <v>5</v>
          </cell>
          <cell r="K17">
            <v>5</v>
          </cell>
          <cell r="L17">
            <v>5</v>
          </cell>
          <cell r="M17">
            <v>5</v>
          </cell>
          <cell r="N17">
            <v>5</v>
          </cell>
          <cell r="O17">
            <v>5</v>
          </cell>
          <cell r="P17">
            <v>5</v>
          </cell>
          <cell r="Q17">
            <v>5</v>
          </cell>
          <cell r="R17">
            <v>5</v>
          </cell>
          <cell r="S17">
            <v>5</v>
          </cell>
          <cell r="T17">
            <v>5</v>
          </cell>
          <cell r="U17">
            <v>2</v>
          </cell>
          <cell r="V17">
            <v>2</v>
          </cell>
          <cell r="W17">
            <v>2</v>
          </cell>
        </row>
        <row r="18">
          <cell r="B18" t="str">
            <v>Blaster</v>
          </cell>
          <cell r="C18">
            <v>1</v>
          </cell>
          <cell r="D18">
            <v>1</v>
          </cell>
          <cell r="E18">
            <v>1</v>
          </cell>
          <cell r="J18">
            <v>1</v>
          </cell>
          <cell r="K18">
            <v>1</v>
          </cell>
          <cell r="L18">
            <v>1</v>
          </cell>
          <cell r="M18">
            <v>1</v>
          </cell>
          <cell r="N18">
            <v>1</v>
          </cell>
          <cell r="O18">
            <v>1</v>
          </cell>
          <cell r="P18">
            <v>1</v>
          </cell>
          <cell r="Q18">
            <v>1</v>
          </cell>
        </row>
        <row r="19">
          <cell r="B19" t="str">
            <v>Armador</v>
          </cell>
          <cell r="C19">
            <v>2</v>
          </cell>
          <cell r="D19">
            <v>16.214285714285715</v>
          </cell>
          <cell r="E19">
            <v>35</v>
          </cell>
          <cell r="J19">
            <v>5</v>
          </cell>
          <cell r="K19">
            <v>15</v>
          </cell>
          <cell r="L19">
            <v>15</v>
          </cell>
          <cell r="M19">
            <v>25</v>
          </cell>
          <cell r="N19">
            <v>25</v>
          </cell>
          <cell r="O19">
            <v>35</v>
          </cell>
          <cell r="P19">
            <v>35</v>
          </cell>
          <cell r="Q19">
            <v>15</v>
          </cell>
          <cell r="R19">
            <v>15</v>
          </cell>
          <cell r="S19">
            <v>15</v>
          </cell>
          <cell r="T19">
            <v>15</v>
          </cell>
          <cell r="U19">
            <v>5</v>
          </cell>
          <cell r="V19">
            <v>5</v>
          </cell>
          <cell r="W19">
            <v>2</v>
          </cell>
        </row>
        <row r="20">
          <cell r="B20" t="str">
            <v>Encarregado de armação</v>
          </cell>
          <cell r="C20">
            <v>2</v>
          </cell>
          <cell r="D20">
            <v>4</v>
          </cell>
          <cell r="E20">
            <v>5</v>
          </cell>
          <cell r="J20">
            <v>5</v>
          </cell>
          <cell r="K20">
            <v>5</v>
          </cell>
          <cell r="L20">
            <v>5</v>
          </cell>
          <cell r="M20">
            <v>5</v>
          </cell>
          <cell r="N20">
            <v>5</v>
          </cell>
          <cell r="O20">
            <v>5</v>
          </cell>
          <cell r="P20">
            <v>5</v>
          </cell>
          <cell r="Q20">
            <v>5</v>
          </cell>
          <cell r="R20">
            <v>2</v>
          </cell>
          <cell r="S20">
            <v>2</v>
          </cell>
          <cell r="T20">
            <v>2</v>
          </cell>
          <cell r="U20">
            <v>2</v>
          </cell>
        </row>
        <row r="21">
          <cell r="B21" t="str">
            <v>Carpinteiro</v>
          </cell>
          <cell r="C21">
            <v>5</v>
          </cell>
          <cell r="D21">
            <v>18.071428571428573</v>
          </cell>
          <cell r="E21">
            <v>35</v>
          </cell>
          <cell r="J21">
            <v>5</v>
          </cell>
          <cell r="K21">
            <v>10</v>
          </cell>
          <cell r="L21">
            <v>15</v>
          </cell>
          <cell r="M21">
            <v>30</v>
          </cell>
          <cell r="N21">
            <v>30</v>
          </cell>
          <cell r="O21">
            <v>30</v>
          </cell>
          <cell r="P21">
            <v>35</v>
          </cell>
          <cell r="Q21">
            <v>35</v>
          </cell>
          <cell r="R21">
            <v>15</v>
          </cell>
          <cell r="S21">
            <v>15</v>
          </cell>
          <cell r="T21">
            <v>15</v>
          </cell>
          <cell r="U21">
            <v>6</v>
          </cell>
          <cell r="V21">
            <v>6</v>
          </cell>
          <cell r="W21">
            <v>6</v>
          </cell>
        </row>
        <row r="22">
          <cell r="B22" t="str">
            <v>Encarregado de Carpintaria</v>
          </cell>
          <cell r="C22">
            <v>2</v>
          </cell>
          <cell r="D22">
            <v>4</v>
          </cell>
          <cell r="E22">
            <v>5</v>
          </cell>
          <cell r="J22">
            <v>5</v>
          </cell>
          <cell r="K22">
            <v>5</v>
          </cell>
          <cell r="L22">
            <v>5</v>
          </cell>
          <cell r="M22">
            <v>5</v>
          </cell>
          <cell r="N22">
            <v>5</v>
          </cell>
          <cell r="O22">
            <v>5</v>
          </cell>
          <cell r="P22">
            <v>5</v>
          </cell>
          <cell r="Q22">
            <v>5</v>
          </cell>
          <cell r="R22">
            <v>2</v>
          </cell>
          <cell r="S22">
            <v>2</v>
          </cell>
          <cell r="T22">
            <v>2</v>
          </cell>
          <cell r="U22">
            <v>2</v>
          </cell>
        </row>
        <row r="23">
          <cell r="B23" t="str">
            <v>Pedreiro</v>
          </cell>
          <cell r="C23">
            <v>4</v>
          </cell>
          <cell r="D23">
            <v>20</v>
          </cell>
          <cell r="E23">
            <v>35</v>
          </cell>
          <cell r="J23">
            <v>8</v>
          </cell>
          <cell r="K23">
            <v>12</v>
          </cell>
          <cell r="L23">
            <v>12</v>
          </cell>
          <cell r="M23">
            <v>18</v>
          </cell>
          <cell r="N23">
            <v>35</v>
          </cell>
          <cell r="O23">
            <v>35</v>
          </cell>
          <cell r="P23">
            <v>35</v>
          </cell>
          <cell r="Q23">
            <v>35</v>
          </cell>
          <cell r="R23">
            <v>25</v>
          </cell>
          <cell r="S23">
            <v>25</v>
          </cell>
          <cell r="T23">
            <v>20</v>
          </cell>
          <cell r="U23">
            <v>10</v>
          </cell>
          <cell r="V23">
            <v>6</v>
          </cell>
          <cell r="W23">
            <v>4</v>
          </cell>
        </row>
        <row r="24">
          <cell r="B24" t="str">
            <v>Servente</v>
          </cell>
          <cell r="C24">
            <v>15</v>
          </cell>
          <cell r="D24">
            <v>93.214285714285708</v>
          </cell>
          <cell r="E24">
            <v>140</v>
          </cell>
          <cell r="J24">
            <v>15</v>
          </cell>
          <cell r="K24">
            <v>40</v>
          </cell>
          <cell r="L24">
            <v>60</v>
          </cell>
          <cell r="M24">
            <v>120</v>
          </cell>
          <cell r="N24">
            <v>120</v>
          </cell>
          <cell r="O24">
            <v>120</v>
          </cell>
          <cell r="P24">
            <v>140</v>
          </cell>
          <cell r="Q24">
            <v>140</v>
          </cell>
          <cell r="R24">
            <v>140</v>
          </cell>
          <cell r="S24">
            <v>120</v>
          </cell>
          <cell r="T24">
            <v>120</v>
          </cell>
          <cell r="U24">
            <v>90</v>
          </cell>
          <cell r="V24">
            <v>60</v>
          </cell>
          <cell r="W24">
            <v>20</v>
          </cell>
        </row>
        <row r="25">
          <cell r="B25" t="str">
            <v>Soldador</v>
          </cell>
          <cell r="C25">
            <v>1</v>
          </cell>
          <cell r="D25">
            <v>6.4615384615384617</v>
          </cell>
          <cell r="E25">
            <v>8</v>
          </cell>
          <cell r="K25">
            <v>8</v>
          </cell>
          <cell r="L25">
            <v>8</v>
          </cell>
          <cell r="M25">
            <v>8</v>
          </cell>
          <cell r="N25">
            <v>8</v>
          </cell>
          <cell r="O25">
            <v>8</v>
          </cell>
          <cell r="P25">
            <v>8</v>
          </cell>
          <cell r="Q25">
            <v>8</v>
          </cell>
          <cell r="R25">
            <v>8</v>
          </cell>
          <cell r="S25">
            <v>8</v>
          </cell>
          <cell r="T25">
            <v>8</v>
          </cell>
          <cell r="U25">
            <v>2</v>
          </cell>
          <cell r="V25">
            <v>1</v>
          </cell>
          <cell r="W25">
            <v>1</v>
          </cell>
        </row>
        <row r="26">
          <cell r="B26" t="str">
            <v>Operador de compressor</v>
          </cell>
          <cell r="C26">
            <v>1</v>
          </cell>
          <cell r="D26">
            <v>1.4</v>
          </cell>
          <cell r="E26">
            <v>2</v>
          </cell>
          <cell r="K26">
            <v>1</v>
          </cell>
          <cell r="L26">
            <v>1</v>
          </cell>
          <cell r="M26">
            <v>1</v>
          </cell>
          <cell r="N26">
            <v>2</v>
          </cell>
          <cell r="O26">
            <v>2</v>
          </cell>
          <cell r="P26">
            <v>2</v>
          </cell>
          <cell r="Q26">
            <v>2</v>
          </cell>
          <cell r="R26">
            <v>1</v>
          </cell>
          <cell r="S26">
            <v>1</v>
          </cell>
          <cell r="T26">
            <v>1</v>
          </cell>
        </row>
        <row r="27">
          <cell r="B27" t="str">
            <v>Mareteleteiro</v>
          </cell>
          <cell r="C27">
            <v>1</v>
          </cell>
          <cell r="D27">
            <v>1.4</v>
          </cell>
          <cell r="E27">
            <v>2</v>
          </cell>
          <cell r="M27">
            <v>1</v>
          </cell>
          <cell r="N27">
            <v>1</v>
          </cell>
          <cell r="O27">
            <v>1</v>
          </cell>
          <cell r="P27">
            <v>2</v>
          </cell>
          <cell r="Q27">
            <v>2</v>
          </cell>
          <cell r="R27">
            <v>2</v>
          </cell>
          <cell r="S27">
            <v>2</v>
          </cell>
          <cell r="T27">
            <v>1</v>
          </cell>
          <cell r="U27">
            <v>1</v>
          </cell>
          <cell r="V27">
            <v>1</v>
          </cell>
        </row>
        <row r="28">
          <cell r="B28" t="str">
            <v>Operador de rolo liso</v>
          </cell>
          <cell r="C28">
            <v>2</v>
          </cell>
          <cell r="D28">
            <v>6</v>
          </cell>
          <cell r="E28">
            <v>8</v>
          </cell>
          <cell r="P28">
            <v>4</v>
          </cell>
          <cell r="Q28">
            <v>8</v>
          </cell>
          <cell r="R28">
            <v>8</v>
          </cell>
          <cell r="S28">
            <v>8</v>
          </cell>
          <cell r="T28">
            <v>8</v>
          </cell>
          <cell r="U28">
            <v>4</v>
          </cell>
          <cell r="V28">
            <v>2</v>
          </cell>
        </row>
        <row r="29">
          <cell r="B29" t="str">
            <v>Motorista de caminhhão espagidor</v>
          </cell>
          <cell r="C29">
            <v>2</v>
          </cell>
          <cell r="D29">
            <v>4.8571428571428568</v>
          </cell>
          <cell r="E29">
            <v>6</v>
          </cell>
          <cell r="P29">
            <v>4</v>
          </cell>
          <cell r="Q29">
            <v>6</v>
          </cell>
          <cell r="R29">
            <v>6</v>
          </cell>
          <cell r="S29">
            <v>6</v>
          </cell>
          <cell r="T29">
            <v>6</v>
          </cell>
          <cell r="U29">
            <v>4</v>
          </cell>
          <cell r="V29">
            <v>2</v>
          </cell>
        </row>
        <row r="30">
          <cell r="B30" t="str">
            <v>Operador de acabadeira</v>
          </cell>
          <cell r="C30">
            <v>2</v>
          </cell>
          <cell r="D30">
            <v>4.8571428571428568</v>
          </cell>
          <cell r="E30">
            <v>6</v>
          </cell>
          <cell r="P30">
            <v>4</v>
          </cell>
          <cell r="Q30">
            <v>6</v>
          </cell>
          <cell r="R30">
            <v>6</v>
          </cell>
          <cell r="S30">
            <v>6</v>
          </cell>
          <cell r="T30">
            <v>6</v>
          </cell>
          <cell r="U30">
            <v>4</v>
          </cell>
          <cell r="V30">
            <v>2</v>
          </cell>
        </row>
        <row r="31">
          <cell r="B31" t="str">
            <v>Operador de motosserra</v>
          </cell>
          <cell r="C31">
            <v>12</v>
          </cell>
          <cell r="D31">
            <v>12</v>
          </cell>
          <cell r="E31">
            <v>12</v>
          </cell>
          <cell r="I31">
            <v>12</v>
          </cell>
          <cell r="J31">
            <v>12</v>
          </cell>
          <cell r="K31">
            <v>12</v>
          </cell>
          <cell r="L31">
            <v>12</v>
          </cell>
          <cell r="M31">
            <v>12</v>
          </cell>
          <cell r="N31">
            <v>12</v>
          </cell>
          <cell r="O31">
            <v>12</v>
          </cell>
        </row>
        <row r="32">
          <cell r="B32" t="str">
            <v>Equipe de topografia</v>
          </cell>
          <cell r="C32">
            <v>1</v>
          </cell>
          <cell r="D32">
            <v>3.1333333333333333</v>
          </cell>
          <cell r="E32">
            <v>4</v>
          </cell>
          <cell r="I32">
            <v>3</v>
          </cell>
          <cell r="J32">
            <v>3</v>
          </cell>
          <cell r="K32">
            <v>4</v>
          </cell>
          <cell r="L32">
            <v>4</v>
          </cell>
          <cell r="M32">
            <v>4</v>
          </cell>
          <cell r="N32">
            <v>4</v>
          </cell>
          <cell r="O32">
            <v>4</v>
          </cell>
          <cell r="P32">
            <v>4</v>
          </cell>
          <cell r="Q32">
            <v>4</v>
          </cell>
          <cell r="R32">
            <v>4</v>
          </cell>
          <cell r="S32">
            <v>3</v>
          </cell>
          <cell r="T32">
            <v>3</v>
          </cell>
          <cell r="U32">
            <v>1</v>
          </cell>
          <cell r="V32">
            <v>1</v>
          </cell>
          <cell r="W32">
            <v>1</v>
          </cell>
        </row>
        <row r="33">
          <cell r="B33" t="str">
            <v>Op. Caminhão de pintura</v>
          </cell>
          <cell r="C33">
            <v>2</v>
          </cell>
          <cell r="D33">
            <v>2</v>
          </cell>
          <cell r="E33">
            <v>2</v>
          </cell>
          <cell r="U33">
            <v>2</v>
          </cell>
          <cell r="V33">
            <v>2</v>
          </cell>
          <cell r="W33">
            <v>2</v>
          </cell>
        </row>
        <row r="34">
          <cell r="B34" t="str">
            <v>Op. De perfuratriz</v>
          </cell>
          <cell r="C34">
            <v>1</v>
          </cell>
          <cell r="D34">
            <v>1</v>
          </cell>
          <cell r="E34">
            <v>1</v>
          </cell>
          <cell r="N34">
            <v>1</v>
          </cell>
          <cell r="O34">
            <v>1</v>
          </cell>
          <cell r="P34">
            <v>1</v>
          </cell>
          <cell r="Q34">
            <v>1</v>
          </cell>
          <cell r="R34">
            <v>1</v>
          </cell>
          <cell r="S34">
            <v>1</v>
          </cell>
        </row>
        <row r="35">
          <cell r="B35" t="str">
            <v>Demais Funções</v>
          </cell>
          <cell r="C35">
            <v>20</v>
          </cell>
          <cell r="D35">
            <v>53.866666666666667</v>
          </cell>
          <cell r="E35">
            <v>80</v>
          </cell>
          <cell r="I35">
            <v>20</v>
          </cell>
          <cell r="J35">
            <v>30</v>
          </cell>
          <cell r="K35">
            <v>50</v>
          </cell>
          <cell r="L35">
            <v>50</v>
          </cell>
          <cell r="M35">
            <v>68</v>
          </cell>
          <cell r="N35">
            <v>80</v>
          </cell>
          <cell r="O35">
            <v>80</v>
          </cell>
          <cell r="P35">
            <v>80</v>
          </cell>
          <cell r="Q35">
            <v>80</v>
          </cell>
          <cell r="R35">
            <v>60</v>
          </cell>
          <cell r="S35">
            <v>50</v>
          </cell>
          <cell r="T35">
            <v>50</v>
          </cell>
          <cell r="U35">
            <v>50</v>
          </cell>
          <cell r="V35">
            <v>40</v>
          </cell>
          <cell r="W35">
            <v>20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tograma_Equip"/>
      <sheetName val="Gráfico_Equip"/>
      <sheetName val="Histograma_MOD"/>
      <sheetName val="Gráfico_MOD"/>
      <sheetName val="Histograma_MOI"/>
      <sheetName val="Gráfico_MOI"/>
    </sheetNames>
    <sheetDataSet>
      <sheetData sheetId="0">
        <row r="7">
          <cell r="B7" t="str">
            <v>Escavadeira CAT 320 ou Equivalente</v>
          </cell>
          <cell r="C7" t="str">
            <v>Prev.</v>
          </cell>
          <cell r="D7">
            <v>1</v>
          </cell>
          <cell r="E7">
            <v>3.6666666666666665</v>
          </cell>
          <cell r="F7">
            <v>5</v>
          </cell>
          <cell r="G7">
            <v>3</v>
          </cell>
          <cell r="H7">
            <v>3</v>
          </cell>
          <cell r="I7">
            <v>2</v>
          </cell>
          <cell r="J7">
            <v>2</v>
          </cell>
          <cell r="K7">
            <v>3</v>
          </cell>
          <cell r="L7">
            <v>4</v>
          </cell>
          <cell r="M7">
            <v>5</v>
          </cell>
          <cell r="N7">
            <v>5</v>
          </cell>
          <cell r="O7">
            <v>5</v>
          </cell>
          <cell r="P7">
            <v>5</v>
          </cell>
          <cell r="Q7">
            <v>5</v>
          </cell>
          <cell r="R7">
            <v>5</v>
          </cell>
          <cell r="S7">
            <v>5</v>
          </cell>
          <cell r="T7">
            <v>2</v>
          </cell>
          <cell r="U7">
            <v>1</v>
          </cell>
        </row>
        <row r="8">
          <cell r="C8" t="str">
            <v>Real.</v>
          </cell>
          <cell r="D8">
            <v>2</v>
          </cell>
          <cell r="E8">
            <v>2.6666666666666665</v>
          </cell>
          <cell r="F8">
            <v>3</v>
          </cell>
          <cell r="G8">
            <v>3</v>
          </cell>
          <cell r="H8">
            <v>3</v>
          </cell>
          <cell r="I8">
            <v>2</v>
          </cell>
        </row>
        <row r="9">
          <cell r="C9" t="str">
            <v>Proj.</v>
          </cell>
          <cell r="D9">
            <v>1</v>
          </cell>
          <cell r="E9">
            <v>3.6666666666666665</v>
          </cell>
          <cell r="F9">
            <v>5</v>
          </cell>
          <cell r="G9">
            <v>3</v>
          </cell>
          <cell r="H9">
            <v>3</v>
          </cell>
          <cell r="I9">
            <v>2</v>
          </cell>
          <cell r="J9">
            <v>2</v>
          </cell>
          <cell r="K9">
            <v>3</v>
          </cell>
          <cell r="L9">
            <v>4</v>
          </cell>
          <cell r="M9">
            <v>5</v>
          </cell>
          <cell r="N9">
            <v>5</v>
          </cell>
          <cell r="O9">
            <v>5</v>
          </cell>
          <cell r="P9">
            <v>5</v>
          </cell>
          <cell r="Q9">
            <v>5</v>
          </cell>
          <cell r="R9">
            <v>5</v>
          </cell>
          <cell r="S9">
            <v>5</v>
          </cell>
          <cell r="T9">
            <v>2</v>
          </cell>
          <cell r="U9">
            <v>1</v>
          </cell>
        </row>
        <row r="10">
          <cell r="B10" t="str">
            <v>Trator de esteira</v>
          </cell>
          <cell r="C10" t="str">
            <v>Prev.</v>
          </cell>
          <cell r="D10">
            <v>1</v>
          </cell>
          <cell r="E10">
            <v>2.2666666666666666</v>
          </cell>
          <cell r="F10">
            <v>3</v>
          </cell>
          <cell r="G10">
            <v>2</v>
          </cell>
          <cell r="H10">
            <v>2</v>
          </cell>
          <cell r="I10">
            <v>1</v>
          </cell>
          <cell r="J10">
            <v>1</v>
          </cell>
          <cell r="K10">
            <v>2</v>
          </cell>
          <cell r="L10">
            <v>2</v>
          </cell>
          <cell r="M10">
            <v>3</v>
          </cell>
          <cell r="N10">
            <v>3</v>
          </cell>
          <cell r="O10">
            <v>3</v>
          </cell>
          <cell r="P10">
            <v>3</v>
          </cell>
          <cell r="Q10">
            <v>3</v>
          </cell>
          <cell r="R10">
            <v>3</v>
          </cell>
          <cell r="S10">
            <v>3</v>
          </cell>
          <cell r="T10">
            <v>2</v>
          </cell>
          <cell r="U10">
            <v>1</v>
          </cell>
        </row>
        <row r="11">
          <cell r="C11" t="str">
            <v>Real.</v>
          </cell>
          <cell r="D11">
            <v>1</v>
          </cell>
          <cell r="E11">
            <v>1.6666666666666667</v>
          </cell>
          <cell r="F11">
            <v>2</v>
          </cell>
          <cell r="G11">
            <v>2</v>
          </cell>
          <cell r="H11">
            <v>2</v>
          </cell>
          <cell r="I11">
            <v>1</v>
          </cell>
        </row>
        <row r="12">
          <cell r="C12" t="str">
            <v>Proj.</v>
          </cell>
          <cell r="D12">
            <v>1</v>
          </cell>
          <cell r="E12">
            <v>2.2666666666666666</v>
          </cell>
          <cell r="F12">
            <v>3</v>
          </cell>
          <cell r="G12">
            <v>2</v>
          </cell>
          <cell r="H12">
            <v>2</v>
          </cell>
          <cell r="I12">
            <v>1</v>
          </cell>
          <cell r="J12">
            <v>1</v>
          </cell>
          <cell r="K12">
            <v>2</v>
          </cell>
          <cell r="L12">
            <v>2</v>
          </cell>
          <cell r="M12">
            <v>3</v>
          </cell>
          <cell r="N12">
            <v>3</v>
          </cell>
          <cell r="O12">
            <v>3</v>
          </cell>
          <cell r="P12">
            <v>3</v>
          </cell>
          <cell r="Q12">
            <v>3</v>
          </cell>
          <cell r="R12">
            <v>3</v>
          </cell>
          <cell r="S12">
            <v>3</v>
          </cell>
          <cell r="T12">
            <v>2</v>
          </cell>
          <cell r="U12">
            <v>1</v>
          </cell>
        </row>
        <row r="13">
          <cell r="B13" t="str">
            <v>Motoniveladora</v>
          </cell>
          <cell r="C13" t="str">
            <v>Prev.</v>
          </cell>
          <cell r="D13">
            <v>1</v>
          </cell>
          <cell r="E13">
            <v>2.4</v>
          </cell>
          <cell r="F13">
            <v>3</v>
          </cell>
          <cell r="G13">
            <v>2</v>
          </cell>
          <cell r="H13">
            <v>2</v>
          </cell>
          <cell r="I13">
            <v>2</v>
          </cell>
          <cell r="J13">
            <v>2</v>
          </cell>
          <cell r="K13">
            <v>2</v>
          </cell>
          <cell r="L13">
            <v>2</v>
          </cell>
          <cell r="M13">
            <v>3</v>
          </cell>
          <cell r="N13">
            <v>3</v>
          </cell>
          <cell r="O13">
            <v>3</v>
          </cell>
          <cell r="P13">
            <v>3</v>
          </cell>
          <cell r="Q13">
            <v>3</v>
          </cell>
          <cell r="R13">
            <v>3</v>
          </cell>
          <cell r="S13">
            <v>3</v>
          </cell>
          <cell r="T13">
            <v>2</v>
          </cell>
          <cell r="U13">
            <v>1</v>
          </cell>
        </row>
        <row r="14">
          <cell r="C14" t="str">
            <v>Real.</v>
          </cell>
          <cell r="D14">
            <v>2</v>
          </cell>
          <cell r="E14">
            <v>2</v>
          </cell>
          <cell r="F14">
            <v>2</v>
          </cell>
          <cell r="G14">
            <v>2</v>
          </cell>
          <cell r="H14">
            <v>2</v>
          </cell>
          <cell r="I14">
            <v>2</v>
          </cell>
        </row>
        <row r="15">
          <cell r="C15" t="str">
            <v>Proj.</v>
          </cell>
          <cell r="D15">
            <v>1</v>
          </cell>
          <cell r="E15">
            <v>2.4</v>
          </cell>
          <cell r="F15">
            <v>3</v>
          </cell>
          <cell r="G15">
            <v>2</v>
          </cell>
          <cell r="H15">
            <v>2</v>
          </cell>
          <cell r="I15">
            <v>2</v>
          </cell>
          <cell r="J15">
            <v>2</v>
          </cell>
          <cell r="K15">
            <v>2</v>
          </cell>
          <cell r="L15">
            <v>2</v>
          </cell>
          <cell r="M15">
            <v>3</v>
          </cell>
          <cell r="N15">
            <v>3</v>
          </cell>
          <cell r="O15">
            <v>3</v>
          </cell>
          <cell r="P15">
            <v>3</v>
          </cell>
          <cell r="Q15">
            <v>3</v>
          </cell>
          <cell r="R15">
            <v>3</v>
          </cell>
          <cell r="S15">
            <v>3</v>
          </cell>
          <cell r="T15">
            <v>2</v>
          </cell>
          <cell r="U15">
            <v>1</v>
          </cell>
        </row>
        <row r="16">
          <cell r="B16" t="str">
            <v>Caminhão Basculante</v>
          </cell>
          <cell r="C16" t="str">
            <v>Prev.</v>
          </cell>
          <cell r="D16">
            <v>5</v>
          </cell>
          <cell r="E16">
            <v>19.600000000000001</v>
          </cell>
          <cell r="F16">
            <v>29</v>
          </cell>
          <cell r="G16">
            <v>7</v>
          </cell>
          <cell r="H16">
            <v>7</v>
          </cell>
          <cell r="I16">
            <v>5</v>
          </cell>
          <cell r="J16">
            <v>5</v>
          </cell>
          <cell r="K16">
            <v>15</v>
          </cell>
          <cell r="L16">
            <v>19</v>
          </cell>
          <cell r="M16">
            <v>24</v>
          </cell>
          <cell r="N16">
            <v>29</v>
          </cell>
          <cell r="O16">
            <v>29</v>
          </cell>
          <cell r="P16">
            <v>29</v>
          </cell>
          <cell r="Q16">
            <v>29</v>
          </cell>
          <cell r="R16">
            <v>29</v>
          </cell>
          <cell r="S16">
            <v>29</v>
          </cell>
          <cell r="T16">
            <v>26</v>
          </cell>
          <cell r="U16">
            <v>12</v>
          </cell>
        </row>
        <row r="17">
          <cell r="C17" t="str">
            <v>Real.</v>
          </cell>
          <cell r="D17">
            <v>2</v>
          </cell>
          <cell r="E17">
            <v>4</v>
          </cell>
          <cell r="F17">
            <v>5</v>
          </cell>
          <cell r="G17">
            <v>2</v>
          </cell>
          <cell r="H17">
            <v>5</v>
          </cell>
          <cell r="I17">
            <v>5</v>
          </cell>
        </row>
        <row r="18">
          <cell r="C18" t="str">
            <v>Proj.</v>
          </cell>
          <cell r="D18">
            <v>2</v>
          </cell>
          <cell r="E18">
            <v>19.133333333333333</v>
          </cell>
          <cell r="F18">
            <v>29</v>
          </cell>
          <cell r="G18">
            <v>2</v>
          </cell>
          <cell r="H18">
            <v>5</v>
          </cell>
          <cell r="I18">
            <v>5</v>
          </cell>
          <cell r="J18">
            <v>5</v>
          </cell>
          <cell r="K18">
            <v>15</v>
          </cell>
          <cell r="L18">
            <v>19</v>
          </cell>
          <cell r="M18">
            <v>24</v>
          </cell>
          <cell r="N18">
            <v>29</v>
          </cell>
          <cell r="O18">
            <v>29</v>
          </cell>
          <cell r="P18">
            <v>29</v>
          </cell>
          <cell r="Q18">
            <v>29</v>
          </cell>
          <cell r="R18">
            <v>29</v>
          </cell>
          <cell r="S18">
            <v>29</v>
          </cell>
          <cell r="T18">
            <v>26</v>
          </cell>
          <cell r="U18">
            <v>12</v>
          </cell>
        </row>
        <row r="19">
          <cell r="B19" t="str">
            <v>Rolo Compactador</v>
          </cell>
          <cell r="C19" t="str">
            <v>Prev.</v>
          </cell>
          <cell r="D19">
            <v>1</v>
          </cell>
          <cell r="E19">
            <v>1</v>
          </cell>
          <cell r="F19">
            <v>1</v>
          </cell>
          <cell r="M19">
            <v>1</v>
          </cell>
          <cell r="N19">
            <v>1</v>
          </cell>
          <cell r="O19">
            <v>1</v>
          </cell>
          <cell r="P19">
            <v>1</v>
          </cell>
          <cell r="Q19">
            <v>1</v>
          </cell>
          <cell r="R19">
            <v>1</v>
          </cell>
          <cell r="S19">
            <v>1</v>
          </cell>
          <cell r="T19">
            <v>1</v>
          </cell>
          <cell r="U19">
            <v>1</v>
          </cell>
          <cell r="V19">
            <v>1</v>
          </cell>
        </row>
        <row r="20">
          <cell r="C20" t="str">
            <v>Real.</v>
          </cell>
          <cell r="D20">
            <v>0</v>
          </cell>
          <cell r="E20" t="e">
            <v>#DIV/0!</v>
          </cell>
          <cell r="F20">
            <v>0</v>
          </cell>
        </row>
        <row r="21">
          <cell r="C21" t="str">
            <v>Proj.</v>
          </cell>
          <cell r="D21">
            <v>1</v>
          </cell>
          <cell r="E21">
            <v>1</v>
          </cell>
          <cell r="F21">
            <v>1</v>
          </cell>
          <cell r="M21">
            <v>1</v>
          </cell>
          <cell r="N21">
            <v>1</v>
          </cell>
          <cell r="O21">
            <v>1</v>
          </cell>
          <cell r="P21">
            <v>1</v>
          </cell>
          <cell r="Q21">
            <v>1</v>
          </cell>
          <cell r="R21">
            <v>1</v>
          </cell>
          <cell r="S21">
            <v>1</v>
          </cell>
          <cell r="T21">
            <v>1</v>
          </cell>
          <cell r="U21">
            <v>1</v>
          </cell>
          <cell r="V21">
            <v>1</v>
          </cell>
        </row>
        <row r="22">
          <cell r="B22" t="str">
            <v>Trator Agricola</v>
          </cell>
          <cell r="C22" t="str">
            <v>Prev.</v>
          </cell>
          <cell r="D22">
            <v>1</v>
          </cell>
          <cell r="E22">
            <v>2.6363636363636362</v>
          </cell>
          <cell r="F22">
            <v>3</v>
          </cell>
          <cell r="P22">
            <v>2</v>
          </cell>
          <cell r="Q22">
            <v>3</v>
          </cell>
          <cell r="R22">
            <v>3</v>
          </cell>
          <cell r="S22">
            <v>3</v>
          </cell>
          <cell r="T22">
            <v>3</v>
          </cell>
          <cell r="U22">
            <v>3</v>
          </cell>
          <cell r="V22">
            <v>3</v>
          </cell>
          <cell r="W22">
            <v>3</v>
          </cell>
          <cell r="X22">
            <v>3</v>
          </cell>
          <cell r="Y22">
            <v>2</v>
          </cell>
          <cell r="Z22">
            <v>1</v>
          </cell>
        </row>
        <row r="23">
          <cell r="C23" t="str">
            <v>Real.</v>
          </cell>
          <cell r="D23">
            <v>0</v>
          </cell>
          <cell r="E23" t="e">
            <v>#DIV/0!</v>
          </cell>
          <cell r="F23">
            <v>0</v>
          </cell>
        </row>
        <row r="24">
          <cell r="C24" t="str">
            <v>Proj.</v>
          </cell>
          <cell r="D24">
            <v>1</v>
          </cell>
          <cell r="E24">
            <v>2.6363636363636362</v>
          </cell>
          <cell r="F24">
            <v>3</v>
          </cell>
          <cell r="P24">
            <v>2</v>
          </cell>
          <cell r="Q24">
            <v>3</v>
          </cell>
          <cell r="R24">
            <v>3</v>
          </cell>
          <cell r="S24">
            <v>3</v>
          </cell>
          <cell r="T24">
            <v>3</v>
          </cell>
          <cell r="U24">
            <v>3</v>
          </cell>
          <cell r="V24">
            <v>3</v>
          </cell>
          <cell r="W24">
            <v>3</v>
          </cell>
          <cell r="X24">
            <v>3</v>
          </cell>
          <cell r="Y24">
            <v>2</v>
          </cell>
          <cell r="Z24">
            <v>1</v>
          </cell>
        </row>
        <row r="25">
          <cell r="C25" t="str">
            <v>Prev.</v>
          </cell>
          <cell r="D25">
            <v>0</v>
          </cell>
          <cell r="E25" t="e">
            <v>#DIV/0!</v>
          </cell>
          <cell r="F25">
            <v>0</v>
          </cell>
        </row>
        <row r="26">
          <cell r="C26" t="str">
            <v>Real.</v>
          </cell>
          <cell r="D26">
            <v>0</v>
          </cell>
          <cell r="E26" t="e">
            <v>#DIV/0!</v>
          </cell>
          <cell r="F26">
            <v>0</v>
          </cell>
        </row>
        <row r="27">
          <cell r="C27" t="str">
            <v>Proj.</v>
          </cell>
          <cell r="D27">
            <v>0</v>
          </cell>
          <cell r="E27" t="e">
            <v>#DIV/0!</v>
          </cell>
          <cell r="F27">
            <v>0</v>
          </cell>
        </row>
        <row r="28">
          <cell r="C28" t="str">
            <v>Prev.</v>
          </cell>
          <cell r="D28">
            <v>0</v>
          </cell>
          <cell r="E28" t="e">
            <v>#DIV/0!</v>
          </cell>
          <cell r="F28">
            <v>0</v>
          </cell>
        </row>
        <row r="29">
          <cell r="C29" t="str">
            <v>Real.</v>
          </cell>
          <cell r="D29">
            <v>0</v>
          </cell>
          <cell r="E29" t="e">
            <v>#DIV/0!</v>
          </cell>
          <cell r="F29">
            <v>0</v>
          </cell>
        </row>
        <row r="30">
          <cell r="C30" t="str">
            <v>Proj.</v>
          </cell>
          <cell r="D30">
            <v>0</v>
          </cell>
          <cell r="E30" t="e">
            <v>#DIV/0!</v>
          </cell>
          <cell r="F30">
            <v>0</v>
          </cell>
        </row>
        <row r="31">
          <cell r="C31" t="str">
            <v>Prev.</v>
          </cell>
          <cell r="D31">
            <v>0</v>
          </cell>
          <cell r="E31" t="e">
            <v>#DIV/0!</v>
          </cell>
          <cell r="F31">
            <v>0</v>
          </cell>
        </row>
        <row r="32">
          <cell r="C32" t="str">
            <v>Real.</v>
          </cell>
          <cell r="D32">
            <v>0</v>
          </cell>
          <cell r="E32" t="e">
            <v>#DIV/0!</v>
          </cell>
          <cell r="F32">
            <v>0</v>
          </cell>
        </row>
        <row r="33">
          <cell r="C33" t="str">
            <v>Proj.</v>
          </cell>
          <cell r="D33">
            <v>0</v>
          </cell>
          <cell r="E33" t="e">
            <v>#DIV/0!</v>
          </cell>
          <cell r="F33">
            <v>0</v>
          </cell>
        </row>
        <row r="34">
          <cell r="C34" t="str">
            <v>Prev.</v>
          </cell>
          <cell r="D34">
            <v>0</v>
          </cell>
          <cell r="E34" t="e">
            <v>#DIV/0!</v>
          </cell>
          <cell r="F34">
            <v>0</v>
          </cell>
        </row>
        <row r="35">
          <cell r="C35" t="str">
            <v>Real.</v>
          </cell>
          <cell r="D35">
            <v>0</v>
          </cell>
          <cell r="E35" t="e">
            <v>#DIV/0!</v>
          </cell>
          <cell r="F35">
            <v>0</v>
          </cell>
        </row>
        <row r="36">
          <cell r="C36" t="str">
            <v>Proj.</v>
          </cell>
          <cell r="D36">
            <v>0</v>
          </cell>
          <cell r="E36" t="e">
            <v>#DIV/0!</v>
          </cell>
          <cell r="F36">
            <v>0</v>
          </cell>
        </row>
        <row r="37">
          <cell r="C37" t="str">
            <v>Prev.</v>
          </cell>
          <cell r="D37">
            <v>0</v>
          </cell>
          <cell r="E37" t="e">
            <v>#DIV/0!</v>
          </cell>
          <cell r="F37">
            <v>0</v>
          </cell>
        </row>
        <row r="38">
          <cell r="C38" t="str">
            <v>Real.</v>
          </cell>
          <cell r="D38">
            <v>0</v>
          </cell>
          <cell r="E38" t="e">
            <v>#DIV/0!</v>
          </cell>
          <cell r="F38">
            <v>0</v>
          </cell>
        </row>
        <row r="39">
          <cell r="C39" t="str">
            <v>Proj.</v>
          </cell>
          <cell r="D39">
            <v>0</v>
          </cell>
          <cell r="E39" t="e">
            <v>#DIV/0!</v>
          </cell>
          <cell r="F39">
            <v>0</v>
          </cell>
        </row>
        <row r="40">
          <cell r="C40" t="str">
            <v>Prev.</v>
          </cell>
          <cell r="D40">
            <v>0</v>
          </cell>
          <cell r="E40" t="e">
            <v>#DIV/0!</v>
          </cell>
          <cell r="F40">
            <v>0</v>
          </cell>
        </row>
        <row r="41">
          <cell r="C41" t="str">
            <v>Real.</v>
          </cell>
          <cell r="D41">
            <v>0</v>
          </cell>
          <cell r="E41" t="e">
            <v>#DIV/0!</v>
          </cell>
          <cell r="F41">
            <v>0</v>
          </cell>
        </row>
        <row r="42">
          <cell r="C42" t="str">
            <v>Proj.</v>
          </cell>
          <cell r="D42">
            <v>0</v>
          </cell>
          <cell r="E42" t="e">
            <v>#DIV/0!</v>
          </cell>
          <cell r="F42">
            <v>0</v>
          </cell>
        </row>
        <row r="43">
          <cell r="C43" t="str">
            <v>Prev.</v>
          </cell>
          <cell r="D43">
            <v>0</v>
          </cell>
          <cell r="E43" t="e">
            <v>#DIV/0!</v>
          </cell>
          <cell r="F43">
            <v>0</v>
          </cell>
        </row>
        <row r="44">
          <cell r="C44" t="str">
            <v>Real.</v>
          </cell>
          <cell r="D44">
            <v>0</v>
          </cell>
          <cell r="E44" t="e">
            <v>#DIV/0!</v>
          </cell>
          <cell r="F44">
            <v>0</v>
          </cell>
        </row>
        <row r="45">
          <cell r="C45" t="str">
            <v>Proj.</v>
          </cell>
          <cell r="D45">
            <v>0</v>
          </cell>
          <cell r="E45" t="e">
            <v>#DIV/0!</v>
          </cell>
          <cell r="F45">
            <v>0</v>
          </cell>
        </row>
        <row r="46">
          <cell r="C46" t="str">
            <v>Prev.</v>
          </cell>
          <cell r="D46">
            <v>0</v>
          </cell>
          <cell r="E46" t="e">
            <v>#DIV/0!</v>
          </cell>
          <cell r="F46">
            <v>0</v>
          </cell>
        </row>
        <row r="47">
          <cell r="C47" t="str">
            <v>Real.</v>
          </cell>
          <cell r="D47">
            <v>0</v>
          </cell>
          <cell r="E47" t="e">
            <v>#DIV/0!</v>
          </cell>
          <cell r="F47">
            <v>0</v>
          </cell>
        </row>
        <row r="48">
          <cell r="C48" t="str">
            <v>Proj.</v>
          </cell>
          <cell r="D48">
            <v>0</v>
          </cell>
          <cell r="E48" t="e">
            <v>#DIV/0!</v>
          </cell>
          <cell r="F48">
            <v>0</v>
          </cell>
        </row>
        <row r="49">
          <cell r="C49" t="str">
            <v>Prev.</v>
          </cell>
          <cell r="D49">
            <v>0</v>
          </cell>
          <cell r="E49" t="e">
            <v>#DIV/0!</v>
          </cell>
          <cell r="F49">
            <v>0</v>
          </cell>
        </row>
        <row r="50">
          <cell r="C50" t="str">
            <v>Real.</v>
          </cell>
          <cell r="D50">
            <v>0</v>
          </cell>
          <cell r="E50" t="e">
            <v>#DIV/0!</v>
          </cell>
          <cell r="F50">
            <v>0</v>
          </cell>
        </row>
        <row r="51">
          <cell r="C51" t="str">
            <v>Proj.</v>
          </cell>
          <cell r="D51">
            <v>0</v>
          </cell>
          <cell r="E51" t="e">
            <v>#DIV/0!</v>
          </cell>
          <cell r="F51">
            <v>0</v>
          </cell>
        </row>
        <row r="52">
          <cell r="C52" t="str">
            <v>Prev.</v>
          </cell>
          <cell r="D52">
            <v>0</v>
          </cell>
          <cell r="E52" t="e">
            <v>#DIV/0!</v>
          </cell>
          <cell r="F52">
            <v>0</v>
          </cell>
        </row>
        <row r="53">
          <cell r="C53" t="str">
            <v>Real.</v>
          </cell>
          <cell r="D53">
            <v>0</v>
          </cell>
          <cell r="E53" t="e">
            <v>#DIV/0!</v>
          </cell>
          <cell r="F53">
            <v>0</v>
          </cell>
        </row>
        <row r="54">
          <cell r="C54" t="str">
            <v>Proj.</v>
          </cell>
          <cell r="D54">
            <v>0</v>
          </cell>
          <cell r="E54" t="e">
            <v>#DIV/0!</v>
          </cell>
          <cell r="F54">
            <v>0</v>
          </cell>
        </row>
        <row r="55">
          <cell r="C55" t="str">
            <v>Prev.</v>
          </cell>
          <cell r="D55">
            <v>0</v>
          </cell>
          <cell r="E55" t="e">
            <v>#DIV/0!</v>
          </cell>
          <cell r="F55">
            <v>0</v>
          </cell>
        </row>
        <row r="56">
          <cell r="C56" t="str">
            <v>Real.</v>
          </cell>
          <cell r="D56">
            <v>0</v>
          </cell>
          <cell r="E56" t="e">
            <v>#DIV/0!</v>
          </cell>
          <cell r="F56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-Linhas"/>
      <sheetName val="G-Acidentes"/>
      <sheetName val="G-Materiais"/>
      <sheetName val="G-Espessura Isolamento"/>
      <sheetName val="G-Rugosidades"/>
      <sheetName val="G-Constante Empírica"/>
      <sheetName val="G-Velocidades"/>
      <sheetName val="G-Fatores de atrito"/>
      <sheetName val="G_Materiais"/>
      <sheetName val="Histograma_Equip"/>
    </sheetNames>
    <sheetDataSet>
      <sheetData sheetId="0" refreshError="1"/>
      <sheetData sheetId="1"/>
      <sheetData sheetId="2" refreshError="1">
        <row r="1">
          <cell r="B1" t="str">
            <v>BG</v>
          </cell>
        </row>
        <row r="2">
          <cell r="B2" t="str">
            <v>CI</v>
          </cell>
        </row>
        <row r="3">
          <cell r="B3" t="str">
            <v>CN</v>
          </cell>
        </row>
        <row r="4">
          <cell r="B4" t="str">
            <v>CNI</v>
          </cell>
        </row>
        <row r="5">
          <cell r="B5" t="str">
            <v>DA</v>
          </cell>
        </row>
        <row r="6">
          <cell r="B6" t="str">
            <v>DF</v>
          </cell>
        </row>
        <row r="7">
          <cell r="B7" t="str">
            <v>P</v>
          </cell>
        </row>
        <row r="8">
          <cell r="B8" t="str">
            <v>F</v>
          </cell>
        </row>
        <row r="9">
          <cell r="B9" t="str">
            <v>FG</v>
          </cell>
        </row>
        <row r="10">
          <cell r="B10" t="str">
            <v>HF</v>
          </cell>
        </row>
        <row r="11">
          <cell r="B11" t="str">
            <v>PC</v>
          </cell>
        </row>
        <row r="12">
          <cell r="B12" t="str">
            <v>SP</v>
          </cell>
        </row>
        <row r="13">
          <cell r="B13" t="str">
            <v>SN</v>
          </cell>
        </row>
        <row r="14">
          <cell r="B14" t="str">
            <v>SW</v>
          </cell>
        </row>
        <row r="15">
          <cell r="B15" t="str">
            <v>W</v>
          </cell>
        </row>
        <row r="22">
          <cell r="A22" t="str">
            <v>B10</v>
          </cell>
        </row>
        <row r="23">
          <cell r="A23" t="str">
            <v>B12</v>
          </cell>
        </row>
        <row r="24">
          <cell r="A24" t="str">
            <v>B14</v>
          </cell>
        </row>
        <row r="25">
          <cell r="A25" t="str">
            <v>B15</v>
          </cell>
        </row>
        <row r="26">
          <cell r="A26" t="str">
            <v>B20</v>
          </cell>
        </row>
        <row r="27">
          <cell r="A27" t="str">
            <v>B22</v>
          </cell>
        </row>
        <row r="28">
          <cell r="A28" t="str">
            <v>B23</v>
          </cell>
        </row>
        <row r="29">
          <cell r="A29" t="str">
            <v>B3</v>
          </cell>
        </row>
        <row r="30">
          <cell r="A30" t="str">
            <v>B4</v>
          </cell>
        </row>
        <row r="31">
          <cell r="A31" t="str">
            <v>B6</v>
          </cell>
        </row>
        <row r="32">
          <cell r="A32" t="str">
            <v>B7R</v>
          </cell>
        </row>
        <row r="33">
          <cell r="A33" t="str">
            <v>B9</v>
          </cell>
        </row>
        <row r="34">
          <cell r="A34" t="str">
            <v>C10</v>
          </cell>
        </row>
        <row r="35">
          <cell r="A35" t="str">
            <v>C12</v>
          </cell>
        </row>
        <row r="36">
          <cell r="A36" t="str">
            <v>C14</v>
          </cell>
        </row>
        <row r="37">
          <cell r="A37" t="str">
            <v>C3</v>
          </cell>
        </row>
        <row r="38">
          <cell r="A38" t="str">
            <v>C4</v>
          </cell>
        </row>
        <row r="39">
          <cell r="A39" t="str">
            <v>C9</v>
          </cell>
        </row>
        <row r="40">
          <cell r="A40" t="str">
            <v>E10</v>
          </cell>
        </row>
        <row r="41">
          <cell r="A41" t="str">
            <v>G10</v>
          </cell>
        </row>
        <row r="42">
          <cell r="A42" t="str">
            <v>E3</v>
          </cell>
        </row>
        <row r="43">
          <cell r="A43" t="str">
            <v>E9</v>
          </cell>
        </row>
        <row r="44">
          <cell r="A44" t="str">
            <v>F10</v>
          </cell>
        </row>
        <row r="45">
          <cell r="A45" t="str">
            <v>F3</v>
          </cell>
        </row>
        <row r="46">
          <cell r="A46" t="str">
            <v>E12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"/>
      <sheetName val="SE Macaé"/>
      <sheetName val="Casa Com Macaé"/>
      <sheetName val="Preços"/>
      <sheetName val="Justific"/>
      <sheetName val="Casa Com"/>
      <sheetName val="G-Materiais"/>
    </sheetNames>
    <sheetDataSet>
      <sheetData sheetId="0"/>
      <sheetData sheetId="1"/>
      <sheetData sheetId="2"/>
      <sheetData sheetId="3">
        <row r="3">
          <cell r="A3" t="str">
            <v>Abertura e preparo de caixa de até 40 cm para pavimentação</v>
          </cell>
          <cell r="B3" t="str">
            <v>m2</v>
          </cell>
          <cell r="E3">
            <v>12.11</v>
          </cell>
          <cell r="F3">
            <v>12.11</v>
          </cell>
        </row>
        <row r="4">
          <cell r="A4" t="str">
            <v>Aço</v>
          </cell>
          <cell r="B4" t="str">
            <v>kg</v>
          </cell>
          <cell r="C4">
            <v>4</v>
          </cell>
          <cell r="D4">
            <v>2</v>
          </cell>
          <cell r="F4">
            <v>6</v>
          </cell>
        </row>
        <row r="5">
          <cell r="A5" t="str">
            <v>Aço - Estaca</v>
          </cell>
          <cell r="B5" t="str">
            <v>kg</v>
          </cell>
          <cell r="C5">
            <v>4</v>
          </cell>
          <cell r="D5">
            <v>2</v>
          </cell>
          <cell r="F5">
            <v>6</v>
          </cell>
        </row>
        <row r="6">
          <cell r="A6" t="str">
            <v>Apiloamento</v>
          </cell>
          <cell r="B6" t="str">
            <v>m2</v>
          </cell>
          <cell r="D6">
            <v>12.07</v>
          </cell>
          <cell r="F6">
            <v>12.07</v>
          </cell>
        </row>
        <row r="7">
          <cell r="A7" t="str">
            <v>Aterro</v>
          </cell>
          <cell r="B7" t="str">
            <v>m3</v>
          </cell>
          <cell r="E7">
            <v>30</v>
          </cell>
          <cell r="F7">
            <v>30</v>
          </cell>
        </row>
        <row r="8">
          <cell r="A8" t="str">
            <v>Azulejos 20x20</v>
          </cell>
          <cell r="B8" t="str">
            <v>m2</v>
          </cell>
          <cell r="C8">
            <v>34.17</v>
          </cell>
          <cell r="D8">
            <v>22.78</v>
          </cell>
          <cell r="F8">
            <v>56.95</v>
          </cell>
        </row>
        <row r="9">
          <cell r="A9" t="str">
            <v>Back Fill</v>
          </cell>
          <cell r="B9" t="str">
            <v>m3</v>
          </cell>
          <cell r="C9">
            <v>65</v>
          </cell>
          <cell r="D9">
            <v>12</v>
          </cell>
          <cell r="F9">
            <v>77</v>
          </cell>
        </row>
        <row r="10">
          <cell r="A10" t="str">
            <v>Bancada granito</v>
          </cell>
          <cell r="B10" t="str">
            <v>m2</v>
          </cell>
          <cell r="C10">
            <v>180</v>
          </cell>
          <cell r="D10">
            <v>48</v>
          </cell>
          <cell r="F10">
            <v>228</v>
          </cell>
        </row>
        <row r="11">
          <cell r="A11" t="str">
            <v>Barras Antipanico</v>
          </cell>
          <cell r="B11" t="str">
            <v>unid</v>
          </cell>
          <cell r="C11">
            <v>160</v>
          </cell>
          <cell r="D11">
            <v>20</v>
          </cell>
          <cell r="F11">
            <v>180</v>
          </cell>
        </row>
        <row r="12">
          <cell r="A12" t="str">
            <v>Base de brita graduada, h=20cm</v>
          </cell>
          <cell r="B12" t="str">
            <v>m2</v>
          </cell>
          <cell r="E12">
            <v>9.8800000000000008</v>
          </cell>
          <cell r="F12">
            <v>9.8800000000000008</v>
          </cell>
        </row>
        <row r="13">
          <cell r="A13" t="str">
            <v xml:space="preserve">Bloco de conc 19x19x39 </v>
          </cell>
          <cell r="B13" t="str">
            <v>m2</v>
          </cell>
          <cell r="C13">
            <v>42.9</v>
          </cell>
          <cell r="D13">
            <v>20.45</v>
          </cell>
          <cell r="F13">
            <v>63.349999999999994</v>
          </cell>
        </row>
        <row r="14">
          <cell r="A14" t="str">
            <v>Bota fora</v>
          </cell>
          <cell r="B14" t="str">
            <v>m3</v>
          </cell>
          <cell r="E14">
            <v>28.43</v>
          </cell>
          <cell r="F14">
            <v>28.43</v>
          </cell>
        </row>
        <row r="15">
          <cell r="A15" t="str">
            <v>Britamento do patio</v>
          </cell>
          <cell r="B15" t="str">
            <v>m2</v>
          </cell>
          <cell r="C15">
            <v>6.9</v>
          </cell>
          <cell r="D15">
            <v>3.8</v>
          </cell>
          <cell r="F15">
            <v>10.7</v>
          </cell>
        </row>
        <row r="16">
          <cell r="A16" t="str">
            <v>Caixa de passagem 1,00 x 1,00 x 1,50m</v>
          </cell>
          <cell r="B16" t="str">
            <v>un</v>
          </cell>
          <cell r="C16">
            <v>657.26</v>
          </cell>
          <cell r="D16">
            <v>2086.8000000000002</v>
          </cell>
          <cell r="F16">
            <v>2744.0600000000004</v>
          </cell>
        </row>
        <row r="17">
          <cell r="A17" t="str">
            <v>Caixas de passagem</v>
          </cell>
          <cell r="B17" t="str">
            <v>unid</v>
          </cell>
          <cell r="C17">
            <v>390</v>
          </cell>
          <cell r="D17">
            <v>210</v>
          </cell>
          <cell r="F17">
            <v>600</v>
          </cell>
        </row>
        <row r="18">
          <cell r="A18" t="str">
            <v>Calha</v>
          </cell>
          <cell r="B18" t="str">
            <v>m</v>
          </cell>
          <cell r="E18">
            <v>51.1</v>
          </cell>
          <cell r="F18">
            <v>51.1</v>
          </cell>
        </row>
        <row r="19">
          <cell r="A19" t="str">
            <v>Ceramica 5x15 cm brick gold</v>
          </cell>
          <cell r="B19" t="str">
            <v>m2</v>
          </cell>
          <cell r="C19">
            <v>25</v>
          </cell>
          <cell r="D19">
            <v>19.38</v>
          </cell>
          <cell r="F19">
            <v>44.379999999999995</v>
          </cell>
        </row>
        <row r="20">
          <cell r="A20" t="str">
            <v>Cerca (mourões c arame farpado)</v>
          </cell>
          <cell r="B20" t="str">
            <v>m2</v>
          </cell>
          <cell r="C20">
            <v>36.35</v>
          </cell>
          <cell r="D20">
            <v>9.35</v>
          </cell>
          <cell r="F20">
            <v>45.7</v>
          </cell>
        </row>
        <row r="21">
          <cell r="A21" t="str">
            <v>Chpisco + Emboço</v>
          </cell>
          <cell r="B21" t="str">
            <v>m2</v>
          </cell>
          <cell r="C21">
            <v>8.56</v>
          </cell>
          <cell r="D21">
            <v>12.83</v>
          </cell>
          <cell r="F21">
            <v>21.39</v>
          </cell>
        </row>
        <row r="22">
          <cell r="A22" t="str">
            <v xml:space="preserve">Coluna de concreto para pórtico 230kV de barramento superior </v>
          </cell>
          <cell r="B22" t="str">
            <v>un</v>
          </cell>
          <cell r="C22">
            <v>18500</v>
          </cell>
          <cell r="F22">
            <v>18500</v>
          </cell>
        </row>
        <row r="23">
          <cell r="A23" t="str">
            <v>Concreto</v>
          </cell>
          <cell r="B23" t="str">
            <v>m3</v>
          </cell>
          <cell r="C23">
            <v>200</v>
          </cell>
          <cell r="D23">
            <v>270</v>
          </cell>
          <cell r="F23">
            <v>470</v>
          </cell>
        </row>
        <row r="24">
          <cell r="A24" t="str">
            <v>Concreto - Estaca</v>
          </cell>
          <cell r="B24" t="str">
            <v>m3</v>
          </cell>
          <cell r="C24">
            <v>200</v>
          </cell>
          <cell r="F24">
            <v>200</v>
          </cell>
        </row>
        <row r="25">
          <cell r="A25" t="str">
            <v>Controle tecnológico concreto e aço</v>
          </cell>
          <cell r="B25" t="str">
            <v>vb</v>
          </cell>
          <cell r="E25">
            <v>1765.25</v>
          </cell>
          <cell r="F25">
            <v>1765.25</v>
          </cell>
        </row>
        <row r="26">
          <cell r="A26" t="str">
            <v>Controle tecnológico concreto e aço - CC</v>
          </cell>
          <cell r="B26" t="str">
            <v>vb</v>
          </cell>
          <cell r="E26">
            <v>1460</v>
          </cell>
          <cell r="F26">
            <v>1460</v>
          </cell>
        </row>
        <row r="27">
          <cell r="A27" t="str">
            <v>Diversos</v>
          </cell>
          <cell r="B27" t="str">
            <v>m2</v>
          </cell>
          <cell r="C27">
            <v>16</v>
          </cell>
          <cell r="D27">
            <v>4</v>
          </cell>
          <cell r="F27">
            <v>20</v>
          </cell>
        </row>
        <row r="28">
          <cell r="A28" t="str">
            <v>Divisória ardósia 3cm</v>
          </cell>
          <cell r="B28" t="str">
            <v>m2</v>
          </cell>
          <cell r="C28">
            <v>97.4</v>
          </cell>
          <cell r="D28">
            <v>38.96</v>
          </cell>
          <cell r="F28">
            <v>136.36000000000001</v>
          </cell>
        </row>
        <row r="29">
          <cell r="A29" t="str">
            <v>Ducha Higienica</v>
          </cell>
          <cell r="B29" t="str">
            <v>unid</v>
          </cell>
          <cell r="C29">
            <v>89.9</v>
          </cell>
          <cell r="D29">
            <v>40</v>
          </cell>
          <cell r="F29">
            <v>129.9</v>
          </cell>
        </row>
        <row r="30">
          <cell r="A30" t="str">
            <v>Emboço emassado e pintado com latex PVA</v>
          </cell>
          <cell r="B30" t="str">
            <v>m2</v>
          </cell>
          <cell r="C30">
            <v>7.57</v>
          </cell>
          <cell r="D30">
            <v>14.96</v>
          </cell>
          <cell r="F30">
            <v>22.53</v>
          </cell>
        </row>
        <row r="31">
          <cell r="A31" t="str">
            <v>Ensaios de integridade</v>
          </cell>
          <cell r="B31" t="str">
            <v>vb</v>
          </cell>
          <cell r="E31">
            <v>18000</v>
          </cell>
          <cell r="F31">
            <v>18000</v>
          </cell>
        </row>
        <row r="32">
          <cell r="A32" t="str">
            <v>Escavação</v>
          </cell>
          <cell r="B32" t="str">
            <v>m3</v>
          </cell>
          <cell r="D32">
            <v>45</v>
          </cell>
          <cell r="F32">
            <v>45</v>
          </cell>
        </row>
        <row r="33">
          <cell r="A33" t="str">
            <v>Escavação mecanica canaleta</v>
          </cell>
          <cell r="B33" t="str">
            <v>m3</v>
          </cell>
          <cell r="D33">
            <v>18</v>
          </cell>
          <cell r="F33">
            <v>18</v>
          </cell>
        </row>
        <row r="34">
          <cell r="A34" t="str">
            <v>Escavação de tubulão</v>
          </cell>
          <cell r="B34" t="str">
            <v>m3</v>
          </cell>
          <cell r="E34">
            <v>92</v>
          </cell>
          <cell r="F34">
            <v>92</v>
          </cell>
        </row>
        <row r="35">
          <cell r="A35" t="str">
            <v>Espelho 40x60</v>
          </cell>
          <cell r="B35" t="str">
            <v>unid</v>
          </cell>
          <cell r="C35">
            <v>59.9</v>
          </cell>
          <cell r="D35">
            <v>10</v>
          </cell>
          <cell r="F35">
            <v>69.900000000000006</v>
          </cell>
        </row>
        <row r="36">
          <cell r="A36" t="str">
            <v>Estava helice continua - 1</v>
          </cell>
          <cell r="B36" t="str">
            <v>m</v>
          </cell>
          <cell r="E36">
            <v>100</v>
          </cell>
          <cell r="F36">
            <v>100</v>
          </cell>
        </row>
        <row r="37">
          <cell r="A37" t="str">
            <v>Estava helice continua - 14</v>
          </cell>
          <cell r="B37" t="str">
            <v>m</v>
          </cell>
          <cell r="E37">
            <v>100</v>
          </cell>
          <cell r="F37">
            <v>100</v>
          </cell>
        </row>
        <row r="38">
          <cell r="A38" t="str">
            <v>Estava helice continua - 2</v>
          </cell>
          <cell r="B38" t="str">
            <v>m</v>
          </cell>
          <cell r="E38">
            <v>100</v>
          </cell>
          <cell r="F38">
            <v>100</v>
          </cell>
        </row>
        <row r="39">
          <cell r="A39" t="str">
            <v>Estava helice continua - 3</v>
          </cell>
          <cell r="B39" t="str">
            <v>m</v>
          </cell>
          <cell r="E39">
            <v>100</v>
          </cell>
          <cell r="F39">
            <v>100</v>
          </cell>
        </row>
        <row r="40">
          <cell r="A40" t="str">
            <v>Estava helice continua - 4</v>
          </cell>
          <cell r="B40" t="str">
            <v>m</v>
          </cell>
          <cell r="E40">
            <v>100</v>
          </cell>
          <cell r="F40">
            <v>100</v>
          </cell>
        </row>
        <row r="41">
          <cell r="A41" t="str">
            <v>Estava helice continua - 5</v>
          </cell>
          <cell r="B41" t="str">
            <v>m</v>
          </cell>
          <cell r="E41">
            <v>100</v>
          </cell>
          <cell r="F41">
            <v>100</v>
          </cell>
        </row>
        <row r="42">
          <cell r="A42" t="str">
            <v>Estava helice continua - 6</v>
          </cell>
          <cell r="B42" t="str">
            <v>m</v>
          </cell>
          <cell r="E42">
            <v>100</v>
          </cell>
          <cell r="F42">
            <v>100</v>
          </cell>
        </row>
        <row r="43">
          <cell r="A43" t="str">
            <v>Estava helice continua - dia=40cm</v>
          </cell>
          <cell r="B43" t="str">
            <v>m</v>
          </cell>
          <cell r="E43">
            <v>100</v>
          </cell>
          <cell r="F43">
            <v>100</v>
          </cell>
        </row>
        <row r="44">
          <cell r="A44" t="str">
            <v>Estava helice continua - diam=40</v>
          </cell>
          <cell r="B44" t="str">
            <v>m</v>
          </cell>
          <cell r="E44">
            <v>100</v>
          </cell>
          <cell r="F44">
            <v>100</v>
          </cell>
        </row>
        <row r="45">
          <cell r="A45" t="str">
            <v>Estrut metalica e pintada</v>
          </cell>
          <cell r="B45" t="str">
            <v>m2</v>
          </cell>
          <cell r="E45">
            <v>72</v>
          </cell>
          <cell r="F45">
            <v>72</v>
          </cell>
        </row>
        <row r="46">
          <cell r="A46" t="str">
            <v xml:space="preserve">Execução de gabarito para locação da obra por piquetes de madeira e arame </v>
          </cell>
          <cell r="B46" t="str">
            <v>vb</v>
          </cell>
          <cell r="E46">
            <v>9029.51</v>
          </cell>
          <cell r="F46">
            <v>9029.51</v>
          </cell>
        </row>
        <row r="47">
          <cell r="A47" t="str">
            <v>Fechadura/Ferragens star / Ueme</v>
          </cell>
          <cell r="B47" t="str">
            <v>unid</v>
          </cell>
          <cell r="C47">
            <v>70</v>
          </cell>
          <cell r="D47">
            <v>80</v>
          </cell>
          <cell r="F47">
            <v>150</v>
          </cell>
        </row>
        <row r="48">
          <cell r="A48" t="str">
            <v>Forma</v>
          </cell>
          <cell r="B48" t="str">
            <v>m2</v>
          </cell>
          <cell r="C48">
            <v>43.72</v>
          </cell>
          <cell r="D48">
            <v>33.799999999999997</v>
          </cell>
          <cell r="F48">
            <v>77.52</v>
          </cell>
        </row>
        <row r="49">
          <cell r="A49" t="str">
            <v>Formas</v>
          </cell>
          <cell r="B49" t="str">
            <v>m2</v>
          </cell>
          <cell r="C49">
            <v>43.72</v>
          </cell>
          <cell r="D49">
            <v>33.799999999999997</v>
          </cell>
          <cell r="F49">
            <v>77.52</v>
          </cell>
        </row>
        <row r="50">
          <cell r="A50" t="str">
            <v>Forma Canaleta Deslizante (30% valor total convencional)</v>
          </cell>
          <cell r="B50" t="str">
            <v>m2</v>
          </cell>
          <cell r="C50">
            <v>30</v>
          </cell>
          <cell r="D50">
            <v>10</v>
          </cell>
          <cell r="F50">
            <v>40</v>
          </cell>
        </row>
        <row r="51">
          <cell r="A51" t="str">
            <v>Grama natural placas São Carlos</v>
          </cell>
          <cell r="B51" t="str">
            <v>m2</v>
          </cell>
          <cell r="C51">
            <v>4.75</v>
          </cell>
          <cell r="D51">
            <v>3</v>
          </cell>
          <cell r="F51">
            <v>7.75</v>
          </cell>
        </row>
        <row r="52">
          <cell r="A52" t="str">
            <v>Granilite cinza</v>
          </cell>
          <cell r="B52" t="str">
            <v>m</v>
          </cell>
          <cell r="C52">
            <v>42</v>
          </cell>
          <cell r="D52">
            <v>8</v>
          </cell>
          <cell r="F52">
            <v>50</v>
          </cell>
        </row>
        <row r="53">
          <cell r="A53" t="str">
            <v>Grelha metalica</v>
          </cell>
          <cell r="B53" t="str">
            <v>m2</v>
          </cell>
          <cell r="C53">
            <v>384</v>
          </cell>
          <cell r="D53">
            <v>20</v>
          </cell>
          <cell r="F53">
            <v>404</v>
          </cell>
        </row>
        <row r="54">
          <cell r="A54" t="str">
            <v>Guarda-corpo tubular aço galv 2" c pintura esmalte sintetico</v>
          </cell>
          <cell r="B54" t="str">
            <v>m</v>
          </cell>
          <cell r="C54">
            <v>112.5</v>
          </cell>
          <cell r="D54">
            <v>30</v>
          </cell>
          <cell r="F54">
            <v>142.5</v>
          </cell>
        </row>
        <row r="55">
          <cell r="A55" t="str">
            <v xml:space="preserve">Guia pre fabricada e sarjeta padrão prefeitura ao longo dos pateos de acesso criados no projeto </v>
          </cell>
          <cell r="B55" t="str">
            <v>m</v>
          </cell>
          <cell r="E55">
            <v>57.19</v>
          </cell>
          <cell r="F55">
            <v>57.19</v>
          </cell>
        </row>
        <row r="56">
          <cell r="A56" t="str">
            <v>Impermeabização c/ argamassa</v>
          </cell>
          <cell r="B56" t="str">
            <v>m2</v>
          </cell>
          <cell r="E56">
            <v>25.95</v>
          </cell>
          <cell r="F56">
            <v>25.95</v>
          </cell>
        </row>
        <row r="57">
          <cell r="A57" t="str">
            <v>Impermeabiliz da calha c manta pré-fabr asfalto modificado c armadura de não tecido de poliester polimerizado c APP ou SBS</v>
          </cell>
          <cell r="B57" t="str">
            <v>m2</v>
          </cell>
          <cell r="E57">
            <v>78.739999999999995</v>
          </cell>
          <cell r="F57">
            <v>78.739999999999995</v>
          </cell>
        </row>
        <row r="58">
          <cell r="A58" t="str">
            <v>Interligação em Tubo de ferro fundido DN 0,30m</v>
          </cell>
          <cell r="B58" t="str">
            <v>m</v>
          </cell>
          <cell r="C58">
            <v>384</v>
          </cell>
          <cell r="D58">
            <v>66</v>
          </cell>
          <cell r="F58">
            <v>450</v>
          </cell>
        </row>
        <row r="59">
          <cell r="A59" t="str">
            <v>Interligação de PVC 6"</v>
          </cell>
          <cell r="B59" t="str">
            <v>m</v>
          </cell>
          <cell r="C59">
            <v>69.819999999999993</v>
          </cell>
          <cell r="D59">
            <v>66</v>
          </cell>
          <cell r="F59">
            <v>135.82</v>
          </cell>
        </row>
        <row r="60">
          <cell r="A60" t="str">
            <v>Isolamento termico em poliuretano extrudado esp 40mm</v>
          </cell>
          <cell r="B60" t="str">
            <v>m2</v>
          </cell>
          <cell r="E60">
            <v>17.7</v>
          </cell>
          <cell r="F60">
            <v>17.7</v>
          </cell>
        </row>
        <row r="61">
          <cell r="A61" t="str">
            <v>Janela aluminio anodizado com camada anodica 25 micr</v>
          </cell>
          <cell r="B61" t="str">
            <v>m2</v>
          </cell>
          <cell r="C61">
            <v>504.91</v>
          </cell>
          <cell r="D61">
            <v>23.23</v>
          </cell>
          <cell r="F61">
            <v>528.14</v>
          </cell>
        </row>
        <row r="62">
          <cell r="A62" t="str">
            <v>Lastro de conc</v>
          </cell>
          <cell r="B62" t="str">
            <v>m3</v>
          </cell>
          <cell r="C62">
            <v>150</v>
          </cell>
          <cell r="D62">
            <v>200</v>
          </cell>
          <cell r="F62">
            <v>350</v>
          </cell>
        </row>
        <row r="63">
          <cell r="A63" t="str">
            <v xml:space="preserve">Lastro de conc (contrapiso) </v>
          </cell>
          <cell r="B63" t="str">
            <v>m2</v>
          </cell>
          <cell r="C63">
            <v>14.5</v>
          </cell>
          <cell r="D63">
            <v>15.07</v>
          </cell>
          <cell r="F63">
            <v>29.57</v>
          </cell>
        </row>
        <row r="64">
          <cell r="A64" t="str">
            <v>Cuba oval de embutir</v>
          </cell>
          <cell r="B64" t="str">
            <v>unid</v>
          </cell>
          <cell r="C64">
            <v>127.91</v>
          </cell>
          <cell r="D64">
            <v>91.63</v>
          </cell>
          <cell r="F64">
            <v>219.54</v>
          </cell>
        </row>
        <row r="65">
          <cell r="A65" t="str">
            <v>Levantamento topografico</v>
          </cell>
          <cell r="B65" t="str">
            <v>m2</v>
          </cell>
          <cell r="E65">
            <v>0.68</v>
          </cell>
          <cell r="F65">
            <v>0.68</v>
          </cell>
        </row>
        <row r="66">
          <cell r="A66" t="str">
            <v>Limpeza do terreno</v>
          </cell>
          <cell r="B66" t="str">
            <v>m2</v>
          </cell>
          <cell r="D66">
            <v>2.64</v>
          </cell>
          <cell r="F66">
            <v>2.64</v>
          </cell>
        </row>
        <row r="67">
          <cell r="A67" t="str">
            <v>Mictorio sinfonado</v>
          </cell>
          <cell r="B67" t="str">
            <v>unid</v>
          </cell>
          <cell r="C67">
            <v>103.57</v>
          </cell>
          <cell r="D67">
            <v>50</v>
          </cell>
          <cell r="F67">
            <v>153.57</v>
          </cell>
        </row>
        <row r="68">
          <cell r="A68" t="str">
            <v>Molas hidraulicas</v>
          </cell>
          <cell r="B68" t="str">
            <v>unid</v>
          </cell>
          <cell r="C68">
            <v>280</v>
          </cell>
          <cell r="D68">
            <v>40</v>
          </cell>
          <cell r="F68">
            <v>320</v>
          </cell>
        </row>
        <row r="69">
          <cell r="A69" t="str">
            <v>Pavimentação de páteos e vias de circulação em asfalto CBQU, sobre imprimação asfáltica e com pintura de acabamento</v>
          </cell>
          <cell r="B69" t="str">
            <v>m2</v>
          </cell>
          <cell r="E69">
            <v>120</v>
          </cell>
          <cell r="F69">
            <v>120</v>
          </cell>
        </row>
        <row r="70">
          <cell r="A70" t="str">
            <v>Pilares + Vigas + Laje Alveolar Cotação da Cassol - Cafor</v>
          </cell>
          <cell r="B70" t="str">
            <v>m2</v>
          </cell>
          <cell r="E70">
            <v>2000</v>
          </cell>
          <cell r="F70">
            <v>2000</v>
          </cell>
        </row>
        <row r="71">
          <cell r="A71" t="str">
            <v>Pintura acril + massa acril</v>
          </cell>
          <cell r="B71" t="str">
            <v>m2</v>
          </cell>
          <cell r="C71">
            <v>15.75</v>
          </cell>
          <cell r="D71">
            <v>5</v>
          </cell>
          <cell r="F71">
            <v>20.75</v>
          </cell>
        </row>
        <row r="72">
          <cell r="A72" t="str">
            <v>Pintura Acrilica s/ conc aparente</v>
          </cell>
          <cell r="B72" t="str">
            <v>m2</v>
          </cell>
          <cell r="C72">
            <v>5.75</v>
          </cell>
          <cell r="D72">
            <v>5</v>
          </cell>
          <cell r="F72">
            <v>10.75</v>
          </cell>
        </row>
        <row r="73">
          <cell r="A73" t="str">
            <v xml:space="preserve">Piso ceramico </v>
          </cell>
          <cell r="B73" t="str">
            <v>m2</v>
          </cell>
          <cell r="C73">
            <v>47.22</v>
          </cell>
          <cell r="D73">
            <v>18.09</v>
          </cell>
          <cell r="F73">
            <v>65.31</v>
          </cell>
        </row>
        <row r="74">
          <cell r="A74" t="str">
            <v>Piso cimentado liso c juntas acrilico</v>
          </cell>
          <cell r="B74" t="str">
            <v>m2</v>
          </cell>
          <cell r="C74">
            <v>22.493999999999996</v>
          </cell>
          <cell r="D74">
            <v>15</v>
          </cell>
          <cell r="F74">
            <v>37.494</v>
          </cell>
        </row>
        <row r="75">
          <cell r="A75" t="str">
            <v>Piso Monolitico alta resist  tipo Polipiso 600  A acab polido</v>
          </cell>
          <cell r="B75" t="str">
            <v>m2</v>
          </cell>
          <cell r="E75">
            <v>79.099999999999994</v>
          </cell>
          <cell r="F75">
            <v>79.099999999999994</v>
          </cell>
        </row>
        <row r="76">
          <cell r="A76" t="str">
            <v>Piso monolitico tipo Keraplan EG esp 3mm Ancobras</v>
          </cell>
          <cell r="B76" t="str">
            <v>m2</v>
          </cell>
          <cell r="E76">
            <v>79.099999999999994</v>
          </cell>
          <cell r="F76">
            <v>79.099999999999994</v>
          </cell>
        </row>
        <row r="77">
          <cell r="A77" t="str">
            <v>Placa da obra</v>
          </cell>
          <cell r="B77" t="str">
            <v>unid</v>
          </cell>
          <cell r="C77">
            <v>1133</v>
          </cell>
          <cell r="D77">
            <v>30</v>
          </cell>
          <cell r="F77">
            <v>1163</v>
          </cell>
        </row>
        <row r="78">
          <cell r="A78" t="str">
            <v>Plantio de cortina vegetal com arbustos de 1m a árvores de 20m</v>
          </cell>
          <cell r="B78" t="str">
            <v>m2</v>
          </cell>
          <cell r="E78">
            <v>28</v>
          </cell>
          <cell r="F78">
            <v>28</v>
          </cell>
        </row>
        <row r="79">
          <cell r="A79" t="str">
            <v>Porta chapa aço galv 14 pintadas com esmalte sintetico + proteção Wash Primer - 1,40 x 2,10</v>
          </cell>
          <cell r="B79" t="str">
            <v>unid</v>
          </cell>
          <cell r="C79">
            <v>1470</v>
          </cell>
          <cell r="D79">
            <v>147</v>
          </cell>
          <cell r="F79">
            <v>1617</v>
          </cell>
        </row>
        <row r="80">
          <cell r="A80" t="str">
            <v>Porta chapa aço galv 14 pintadas com esmalte sintetico + proteção Wash Primer - 3,00 x 4,00</v>
          </cell>
          <cell r="B80" t="str">
            <v>unid</v>
          </cell>
          <cell r="C80">
            <v>6000</v>
          </cell>
          <cell r="D80">
            <v>600</v>
          </cell>
          <cell r="F80">
            <v>6600</v>
          </cell>
        </row>
        <row r="81">
          <cell r="A81" t="str">
            <v>Porta chapa aço galv 14 pintadas com esmalte sintetico + proteção Wash Primer - 1,60 x 2,50</v>
          </cell>
          <cell r="B81" t="str">
            <v>unid</v>
          </cell>
          <cell r="C81">
            <v>2000</v>
          </cell>
          <cell r="D81">
            <v>200</v>
          </cell>
          <cell r="F81">
            <v>2200</v>
          </cell>
        </row>
        <row r="82">
          <cell r="A82" t="str">
            <v>Porta chapa aço galv 14 pintadas com esmalte sintetico + proteção Wash Primer - 0,80 x 0,80</v>
          </cell>
          <cell r="B82" t="str">
            <v>unid</v>
          </cell>
          <cell r="C82">
            <v>320</v>
          </cell>
          <cell r="D82">
            <v>50</v>
          </cell>
          <cell r="F82">
            <v>370</v>
          </cell>
        </row>
        <row r="83">
          <cell r="A83" t="str">
            <v>Porta chapa aço galv 14 pintadas com esmalte sintetico + proteção Wash Primer - 1,20x2,10</v>
          </cell>
          <cell r="B83" t="str">
            <v>unid</v>
          </cell>
          <cell r="C83">
            <v>1260</v>
          </cell>
          <cell r="D83">
            <v>126</v>
          </cell>
          <cell r="F83">
            <v>1386</v>
          </cell>
        </row>
        <row r="84">
          <cell r="A84" t="str">
            <v>Porta chapa aço galv 14 pintadas com esmalte sintetico + proteção Wash Primer - 0,70 x 2,10</v>
          </cell>
          <cell r="B84" t="str">
            <v>unid</v>
          </cell>
          <cell r="C84">
            <v>735</v>
          </cell>
          <cell r="D84">
            <v>73.5</v>
          </cell>
          <cell r="F84">
            <v>808.5</v>
          </cell>
        </row>
        <row r="85">
          <cell r="A85" t="str">
            <v>Porta chapa aço galv 14 pintadas com esmalte sintetico + proteção Wash Primer - 1,10 x 2,10</v>
          </cell>
          <cell r="B85" t="str">
            <v>unid</v>
          </cell>
          <cell r="C85">
            <v>1155</v>
          </cell>
          <cell r="D85">
            <v>115.5</v>
          </cell>
          <cell r="F85">
            <v>1270.5</v>
          </cell>
        </row>
        <row r="86">
          <cell r="A86" t="str">
            <v>Porta corta fogo - 0,90x2,10</v>
          </cell>
          <cell r="B86" t="str">
            <v>unid</v>
          </cell>
          <cell r="C86">
            <v>1700</v>
          </cell>
          <cell r="D86">
            <v>160</v>
          </cell>
          <cell r="F86">
            <v>1860</v>
          </cell>
        </row>
        <row r="87">
          <cell r="A87" t="str">
            <v>Porta mad revest c laminado melaminico - 0,60x1,65</v>
          </cell>
          <cell r="B87" t="str">
            <v>unid</v>
          </cell>
          <cell r="C87">
            <v>226.95</v>
          </cell>
          <cell r="D87">
            <v>80</v>
          </cell>
          <cell r="F87">
            <v>306.95</v>
          </cell>
        </row>
        <row r="88">
          <cell r="A88" t="str">
            <v>Porta Papel</v>
          </cell>
          <cell r="B88" t="str">
            <v>unid</v>
          </cell>
          <cell r="C88">
            <v>25</v>
          </cell>
          <cell r="D88">
            <v>15</v>
          </cell>
          <cell r="F88">
            <v>40</v>
          </cell>
        </row>
        <row r="89">
          <cell r="A89" t="str">
            <v>Porta Papel Toalha</v>
          </cell>
          <cell r="B89" t="str">
            <v>unid</v>
          </cell>
          <cell r="C89">
            <v>47</v>
          </cell>
          <cell r="D89">
            <v>15</v>
          </cell>
          <cell r="F89">
            <v>62</v>
          </cell>
        </row>
        <row r="90">
          <cell r="A90" t="str">
            <v>Portões</v>
          </cell>
          <cell r="B90" t="str">
            <v>unid</v>
          </cell>
          <cell r="C90">
            <v>4500</v>
          </cell>
          <cell r="D90">
            <v>500</v>
          </cell>
          <cell r="F90">
            <v>5000</v>
          </cell>
        </row>
        <row r="91">
          <cell r="A91" t="str">
            <v>Preenchim areia parede corta fogo</v>
          </cell>
          <cell r="B91" t="str">
            <v>m3</v>
          </cell>
          <cell r="C91">
            <v>38</v>
          </cell>
          <cell r="D91">
            <v>16</v>
          </cell>
          <cell r="F91">
            <v>54</v>
          </cell>
        </row>
        <row r="92">
          <cell r="A92" t="str">
            <v>Reaterro</v>
          </cell>
          <cell r="B92" t="str">
            <v>m3</v>
          </cell>
          <cell r="E92">
            <v>15</v>
          </cell>
          <cell r="F92">
            <v>15</v>
          </cell>
        </row>
        <row r="93">
          <cell r="A93" t="str">
            <v>Recomposição de travessias</v>
          </cell>
          <cell r="B93" t="str">
            <v>m2</v>
          </cell>
          <cell r="E93">
            <v>102.12</v>
          </cell>
          <cell r="F93">
            <v>102.12</v>
          </cell>
        </row>
        <row r="94">
          <cell r="A94" t="str">
            <v>Rede de interligação - Esgoto</v>
          </cell>
          <cell r="B94" t="str">
            <v>m</v>
          </cell>
          <cell r="C94">
            <v>40</v>
          </cell>
          <cell r="F94">
            <v>40</v>
          </cell>
        </row>
        <row r="95">
          <cell r="A95" t="str">
            <v>Rede de interligação - Agua</v>
          </cell>
          <cell r="B95" t="str">
            <v>m</v>
          </cell>
          <cell r="C95">
            <v>35</v>
          </cell>
          <cell r="F95">
            <v>35</v>
          </cell>
        </row>
        <row r="96">
          <cell r="A96" t="str">
            <v>Rufo metalico 0,20m</v>
          </cell>
          <cell r="B96" t="str">
            <v>m</v>
          </cell>
          <cell r="E96">
            <v>41.3</v>
          </cell>
          <cell r="F96">
            <v>41.3</v>
          </cell>
        </row>
        <row r="97">
          <cell r="A97" t="str">
            <v>Saboneteira p/ sabão liquido</v>
          </cell>
          <cell r="B97" t="str">
            <v>unid</v>
          </cell>
          <cell r="C97">
            <v>45</v>
          </cell>
          <cell r="D97">
            <v>15</v>
          </cell>
          <cell r="F97">
            <v>60</v>
          </cell>
        </row>
        <row r="98">
          <cell r="A98" t="str">
            <v>Suporte de barramento tripolar alto 230kV</v>
          </cell>
          <cell r="B98" t="str">
            <v>un</v>
          </cell>
          <cell r="C98">
            <v>4500</v>
          </cell>
          <cell r="F98">
            <v>4500</v>
          </cell>
        </row>
        <row r="99">
          <cell r="A99" t="str">
            <v>Suporte de barramento tripolar alto 69kV</v>
          </cell>
          <cell r="B99" t="str">
            <v>un</v>
          </cell>
          <cell r="C99">
            <v>3000</v>
          </cell>
          <cell r="F99">
            <v>3000</v>
          </cell>
        </row>
        <row r="100">
          <cell r="A100" t="str">
            <v>Suporte de barramento tripolar baixo 69kV</v>
          </cell>
          <cell r="B100" t="str">
            <v>un</v>
          </cell>
          <cell r="C100">
            <v>2500</v>
          </cell>
          <cell r="F100">
            <v>2500</v>
          </cell>
        </row>
        <row r="101">
          <cell r="A101" t="str">
            <v>Suporte de isolador de pedestal baixo 230kV</v>
          </cell>
          <cell r="B101" t="str">
            <v>un</v>
          </cell>
          <cell r="C101">
            <v>1784</v>
          </cell>
          <cell r="F101">
            <v>1784</v>
          </cell>
        </row>
        <row r="102">
          <cell r="A102" t="str">
            <v>Suporte de Pára-raios 230kV</v>
          </cell>
          <cell r="B102" t="str">
            <v>un</v>
          </cell>
          <cell r="C102">
            <v>1735</v>
          </cell>
          <cell r="F102">
            <v>1735</v>
          </cell>
        </row>
        <row r="103">
          <cell r="A103" t="str">
            <v>Suporte de Pára-raios 69kV</v>
          </cell>
          <cell r="B103" t="str">
            <v>un</v>
          </cell>
          <cell r="C103">
            <v>1454</v>
          </cell>
          <cell r="F103">
            <v>1454</v>
          </cell>
        </row>
        <row r="104">
          <cell r="A104" t="str">
            <v>Suporte de Secionador tripolar, MH, AV/AC 69kV</v>
          </cell>
          <cell r="B104" t="str">
            <v>un</v>
          </cell>
          <cell r="C104">
            <v>2901</v>
          </cell>
          <cell r="F104">
            <v>2901</v>
          </cell>
        </row>
        <row r="105">
          <cell r="A105" t="str">
            <v>Suporte de Secionador, MH, pantográfico 230kV</v>
          </cell>
          <cell r="B105" t="str">
            <v>un</v>
          </cell>
          <cell r="C105">
            <v>3221</v>
          </cell>
          <cell r="F105">
            <v>3221</v>
          </cell>
        </row>
        <row r="106">
          <cell r="A106" t="str">
            <v>Suporte de Transformador de corrente 230kV</v>
          </cell>
          <cell r="B106" t="str">
            <v>un</v>
          </cell>
          <cell r="C106">
            <v>1270</v>
          </cell>
          <cell r="F106">
            <v>1270</v>
          </cell>
        </row>
        <row r="107">
          <cell r="A107" t="str">
            <v>Suporte de Transformador de potencial 230kV</v>
          </cell>
          <cell r="B107" t="str">
            <v>un</v>
          </cell>
          <cell r="C107">
            <v>1573</v>
          </cell>
          <cell r="F107">
            <v>1573</v>
          </cell>
        </row>
        <row r="108">
          <cell r="A108" t="str">
            <v>Tampa de concreto</v>
          </cell>
          <cell r="B108" t="str">
            <v>uni</v>
          </cell>
          <cell r="C108">
            <v>30</v>
          </cell>
          <cell r="D108">
            <v>15</v>
          </cell>
          <cell r="F108">
            <v>45</v>
          </cell>
        </row>
        <row r="109">
          <cell r="A109" t="str">
            <v>Tampa de concreto 1,20x0,50</v>
          </cell>
          <cell r="B109" t="str">
            <v>uni</v>
          </cell>
          <cell r="C109">
            <v>30</v>
          </cell>
          <cell r="D109">
            <v>15</v>
          </cell>
          <cell r="F109">
            <v>45</v>
          </cell>
        </row>
        <row r="110">
          <cell r="A110" t="str">
            <v xml:space="preserve">Tampa em ferro fundido </v>
          </cell>
          <cell r="B110" t="str">
            <v>uni</v>
          </cell>
          <cell r="C110">
            <v>600</v>
          </cell>
          <cell r="F110">
            <v>600</v>
          </cell>
        </row>
        <row r="111">
          <cell r="A111" t="str">
            <v>Taxa de mobilização Estaca Helice Continua</v>
          </cell>
          <cell r="B111" t="str">
            <v>vb</v>
          </cell>
          <cell r="E111">
            <v>36000</v>
          </cell>
          <cell r="F111">
            <v>36000</v>
          </cell>
        </row>
        <row r="112">
          <cell r="A112" t="str">
            <v>Tela metalica aço galv #10 vão entre barras do guarda-corpo</v>
          </cell>
          <cell r="B112" t="str">
            <v>m2</v>
          </cell>
          <cell r="C112">
            <v>16.72</v>
          </cell>
          <cell r="D112">
            <v>15</v>
          </cell>
          <cell r="F112">
            <v>31.72</v>
          </cell>
        </row>
        <row r="113">
          <cell r="A113" t="str">
            <v>Telha em aço trapezoidal e=0,8mm pré-pintada, modelo LR-40 da Perfilor</v>
          </cell>
          <cell r="B113" t="str">
            <v>m2</v>
          </cell>
          <cell r="E113">
            <v>108.99</v>
          </cell>
          <cell r="F113">
            <v>108.99</v>
          </cell>
        </row>
        <row r="114">
          <cell r="A114" t="str">
            <v>Torneiras Pressmatic</v>
          </cell>
          <cell r="B114" t="str">
            <v>unid</v>
          </cell>
          <cell r="C114">
            <v>97.85</v>
          </cell>
          <cell r="D114">
            <v>30</v>
          </cell>
          <cell r="F114">
            <v>127.85</v>
          </cell>
        </row>
        <row r="115">
          <cell r="A115" t="str">
            <v>Tubos de Concreto diam adequado</v>
          </cell>
          <cell r="B115" t="str">
            <v>m</v>
          </cell>
          <cell r="C115">
            <v>22</v>
          </cell>
          <cell r="D115">
            <v>9</v>
          </cell>
          <cell r="F115">
            <v>31</v>
          </cell>
        </row>
        <row r="116">
          <cell r="A116" t="str">
            <v>Vaso sanit com caixa acoplada</v>
          </cell>
          <cell r="B116" t="str">
            <v>unid</v>
          </cell>
          <cell r="C116">
            <v>295.01</v>
          </cell>
          <cell r="D116">
            <v>50</v>
          </cell>
          <cell r="F116">
            <v>345.01</v>
          </cell>
        </row>
        <row r="117">
          <cell r="A117" t="str">
            <v>Vidros aramados 6mm com 2 laminas e filme plastico entre elas</v>
          </cell>
          <cell r="B117" t="str">
            <v>m2</v>
          </cell>
          <cell r="C117">
            <v>182.3</v>
          </cell>
          <cell r="D117">
            <v>40</v>
          </cell>
          <cell r="F117">
            <v>222.3</v>
          </cell>
        </row>
        <row r="118">
          <cell r="A118" t="str">
            <v>Viga para pórtico 230kV de barramento superior</v>
          </cell>
          <cell r="B118" t="str">
            <v>un</v>
          </cell>
          <cell r="C118">
            <v>6500</v>
          </cell>
          <cell r="F118">
            <v>6500</v>
          </cell>
        </row>
        <row r="119">
          <cell r="A119" t="str">
            <v>Visor de vidro aramado 60x50cm</v>
          </cell>
          <cell r="B119" t="str">
            <v>m2</v>
          </cell>
          <cell r="C119">
            <v>182.3</v>
          </cell>
          <cell r="D119">
            <v>40</v>
          </cell>
          <cell r="F119">
            <v>222.3</v>
          </cell>
        </row>
        <row r="121">
          <cell r="A121" t="str">
            <v xml:space="preserve"> Verniz selador SHER-TILE HS BR, pintura anti-ácida PHENICONsobre argamassa (chapisco, emboço e reboco)</v>
          </cell>
          <cell r="B121" t="str">
            <v>m2</v>
          </cell>
          <cell r="E121">
            <v>25</v>
          </cell>
          <cell r="F121">
            <v>25</v>
          </cell>
        </row>
        <row r="122">
          <cell r="A122" t="str">
            <v xml:space="preserve"> Verniz selador SHER-TILE HS BR, pintura anti-ácida PHENICONsobre argamassa (chapisco, emboço e reboco) Kerakret</v>
          </cell>
          <cell r="B122" t="str">
            <v>m</v>
          </cell>
          <cell r="E122">
            <v>19.23</v>
          </cell>
          <cell r="F122">
            <v>19.23</v>
          </cell>
        </row>
        <row r="123">
          <cell r="A123" t="str">
            <v>Ceramica 240x54x9mm, mod. 2109, castor, GAIL</v>
          </cell>
          <cell r="B123" t="str">
            <v>m2</v>
          </cell>
          <cell r="C123">
            <v>83</v>
          </cell>
          <cell r="D123">
            <v>19.38</v>
          </cell>
          <cell r="F123">
            <v>102.38</v>
          </cell>
        </row>
        <row r="124">
          <cell r="A124" t="str">
            <v>Cobertura completa - PANISOL</v>
          </cell>
          <cell r="B124" t="str">
            <v>m2</v>
          </cell>
          <cell r="E124">
            <v>100</v>
          </cell>
          <cell r="F124">
            <v>100</v>
          </cell>
        </row>
        <row r="125">
          <cell r="A125" t="str">
            <v>Concreto com selador, massa e pintura  acrílica porao de cabos</v>
          </cell>
          <cell r="B125" t="str">
            <v>m2</v>
          </cell>
          <cell r="F125">
            <v>0</v>
          </cell>
        </row>
        <row r="126">
          <cell r="A126" t="str">
            <v>Cortina de concreto</v>
          </cell>
          <cell r="B126" t="str">
            <v>m3</v>
          </cell>
          <cell r="C126">
            <v>1014.48</v>
          </cell>
          <cell r="D126">
            <v>676.32</v>
          </cell>
          <cell r="F126">
            <v>1690.8000000000002</v>
          </cell>
        </row>
        <row r="127">
          <cell r="A127" t="str">
            <v>Cx passagem drenagem cobertura</v>
          </cell>
          <cell r="B127" t="str">
            <v>uni</v>
          </cell>
          <cell r="C127">
            <v>665</v>
          </cell>
          <cell r="D127">
            <v>285</v>
          </cell>
          <cell r="F127">
            <v>950</v>
          </cell>
        </row>
        <row r="128">
          <cell r="A128" t="str">
            <v>Cx passagem drenagem porão</v>
          </cell>
          <cell r="B128" t="str">
            <v>uni</v>
          </cell>
          <cell r="C128">
            <v>595</v>
          </cell>
          <cell r="D128">
            <v>255</v>
          </cell>
          <cell r="F128">
            <v>850</v>
          </cell>
        </row>
        <row r="129">
          <cell r="A129" t="str">
            <v>Diversos elétrica</v>
          </cell>
          <cell r="B129" t="str">
            <v>m2</v>
          </cell>
          <cell r="C129">
            <v>70</v>
          </cell>
          <cell r="D129">
            <v>30</v>
          </cell>
          <cell r="F129">
            <v>100</v>
          </cell>
        </row>
        <row r="130">
          <cell r="A130" t="str">
            <v>Escada de acesso cobertura</v>
          </cell>
          <cell r="B130" t="str">
            <v>uni</v>
          </cell>
          <cell r="E130">
            <v>8000</v>
          </cell>
          <cell r="F130">
            <v>8000</v>
          </cell>
        </row>
        <row r="131">
          <cell r="A131" t="str">
            <v>Extravasor de água pluvial de aço 100mm</v>
          </cell>
          <cell r="B131" t="str">
            <v>m</v>
          </cell>
          <cell r="C131">
            <v>100</v>
          </cell>
          <cell r="D131">
            <v>37</v>
          </cell>
          <cell r="F131">
            <v>137</v>
          </cell>
        </row>
        <row r="132">
          <cell r="A132" t="str">
            <v>Impermeabilização laje cobertura</v>
          </cell>
          <cell r="B132" t="str">
            <v>m2</v>
          </cell>
          <cell r="E132">
            <v>78.739999999999995</v>
          </cell>
          <cell r="F132">
            <v>78.739999999999995</v>
          </cell>
        </row>
        <row r="133">
          <cell r="A133" t="str">
            <v>Madeira c/ verniz</v>
          </cell>
          <cell r="B133" t="str">
            <v>m</v>
          </cell>
          <cell r="C133">
            <v>10</v>
          </cell>
          <cell r="D133">
            <v>4</v>
          </cell>
          <cell r="F133">
            <v>14</v>
          </cell>
        </row>
        <row r="134">
          <cell r="A134" t="str">
            <v>Piso elevado de aço da PISOTRAT</v>
          </cell>
          <cell r="B134" t="str">
            <v>m2</v>
          </cell>
          <cell r="E134">
            <v>370.88</v>
          </cell>
          <cell r="F134">
            <v>370.88</v>
          </cell>
        </row>
        <row r="135">
          <cell r="A135" t="str">
            <v>Porta chapa aço galv 14 pintadas com esmalte sintetico + proteção Wash Primer - 1,20x2,70</v>
          </cell>
          <cell r="B135" t="str">
            <v>uni</v>
          </cell>
          <cell r="C135">
            <v>1620</v>
          </cell>
          <cell r="D135">
            <v>162</v>
          </cell>
          <cell r="F135">
            <v>1782</v>
          </cell>
        </row>
        <row r="136">
          <cell r="A136" t="str">
            <v>Porta chapa aço galv 14 pintadas com esmalte sintetico + proteção Wash Primer - 2,00x2,70</v>
          </cell>
          <cell r="B136" t="str">
            <v>uni</v>
          </cell>
          <cell r="C136">
            <v>2700</v>
          </cell>
          <cell r="D136">
            <v>270</v>
          </cell>
          <cell r="F136">
            <v>2970</v>
          </cell>
        </row>
        <row r="137">
          <cell r="A137" t="str">
            <v>Porta mad revest c laminado melaminico - 0,80x2,70</v>
          </cell>
          <cell r="B137" t="str">
            <v>uni</v>
          </cell>
          <cell r="C137">
            <v>350</v>
          </cell>
          <cell r="D137">
            <v>80</v>
          </cell>
          <cell r="F137">
            <v>430</v>
          </cell>
        </row>
        <row r="138">
          <cell r="A138" t="str">
            <v>Ralo hemisférico e tubo de água pluvial de aço 100mm</v>
          </cell>
          <cell r="B138" t="str">
            <v>m</v>
          </cell>
          <cell r="C138">
            <v>100</v>
          </cell>
          <cell r="D138">
            <v>37</v>
          </cell>
          <cell r="F138">
            <v>137</v>
          </cell>
        </row>
        <row r="139">
          <cell r="A139" t="str">
            <v>Rodapé Monolitico alta resist  tipo Polipiso 600  A acab polido</v>
          </cell>
          <cell r="B139" t="str">
            <v>m</v>
          </cell>
          <cell r="E139">
            <v>20</v>
          </cell>
          <cell r="F139">
            <v>20</v>
          </cell>
        </row>
        <row r="140">
          <cell r="A140" t="str">
            <v>Serviço de comunicação</v>
          </cell>
          <cell r="B140" t="str">
            <v>m2</v>
          </cell>
          <cell r="E140">
            <v>10</v>
          </cell>
          <cell r="F140">
            <v>10</v>
          </cell>
        </row>
        <row r="141">
          <cell r="F141">
            <v>0</v>
          </cell>
        </row>
      </sheetData>
      <sheetData sheetId="4"/>
      <sheetData sheetId="5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E"/>
      <sheetName val="Preços"/>
    </sheetNames>
    <definedNames>
      <definedName name="Macro1"/>
    </definedNames>
    <sheetDataSet>
      <sheetData sheetId="0" refreshError="1"/>
      <sheetData sheetId="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LICAÇÃO"/>
      <sheetName val="Parametros"/>
    </sheetNames>
    <sheetDataSet>
      <sheetData sheetId="0" refreshError="1"/>
      <sheetData sheetId="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KBL"/>
      <sheetName val="Page 1"/>
      <sheetName val="Page 2 "/>
      <sheetName val="Page 3 "/>
      <sheetName val="Page 4"/>
      <sheetName val="Page 5"/>
      <sheetName val="Page 6"/>
      <sheetName val="7 Project Calculation"/>
      <sheetName val="8 Risk Analysis"/>
      <sheetName val="9 Project Cal. per BD"/>
      <sheetName val="APLICAÇÃO"/>
      <sheetName val="Page_1"/>
      <sheetName val="Page_2_"/>
      <sheetName val="Page_3_"/>
      <sheetName val="Page_4"/>
      <sheetName val="Page_5"/>
      <sheetName val="Page_6"/>
      <sheetName val="7_Project_Calculation"/>
      <sheetName val="8_Risk_Analysis"/>
      <sheetName val="9_Project_Cal__per_BD"/>
    </sheetNames>
    <sheetDataSet>
      <sheetData sheetId="0"/>
      <sheetData sheetId="1" refreshError="1">
        <row r="7">
          <cell r="H7" t="str">
            <v>TL Chavantes - Botucatu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>
        <row r="7">
          <cell r="H7" t="str">
            <v>TL Chavantes - Botucatu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Solo I"/>
      <sheetName val="SoloII"/>
    </sheetNames>
    <sheetDataSet>
      <sheetData sheetId="0" refreshError="1"/>
      <sheetData sheetId="1"/>
      <sheetData sheetId="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Solo I"/>
      <sheetName val="SoloII"/>
      <sheetName val="Page 1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Plan2"/>
      <sheetName val="Plan3"/>
      <sheetName val="Plan4"/>
      <sheetName val="Plan5"/>
      <sheetName val="Plan6"/>
      <sheetName val="Solo I"/>
      <sheetName val="Ameacas-PreReacao"/>
      <sheetName val="Oport-PreReacao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CBR"/>
      <sheetName val="Folha de Rosto - 50"/>
      <sheetName val="Plan4"/>
    </sheetNames>
    <sheetDataSet>
      <sheetData sheetId="0"/>
      <sheetData sheetId="1"/>
      <sheetData sheetId="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RESUMO"/>
      <sheetName val="ARQUITETURA"/>
      <sheetName val="AUTOMAÇÃO_Geral"/>
      <sheetName val="CIVIL"/>
      <sheetName val="ELÉTRICA"/>
      <sheetName val="HVAC"/>
      <sheetName val="UTILIDADES"/>
      <sheetName val="Planilha1"/>
      <sheetName val="HH"/>
      <sheetName val="BDI"/>
    </sheetNames>
    <sheetDataSet>
      <sheetData sheetId="0">
        <row r="4">
          <cell r="AB4"/>
        </row>
        <row r="7">
          <cell r="AB7"/>
        </row>
        <row r="8">
          <cell r="AB8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Planilha Qtd"/>
      <sheetName val="Curva ABC"/>
      <sheetName val="Planilha1"/>
      <sheetName val="HH"/>
      <sheetName val="BDI"/>
    </sheetNames>
    <sheetDataSet>
      <sheetData sheetId="0">
        <row r="1">
          <cell r="H1" t="str">
            <v>DIVISÃO DE CUSTOS E ORÇAMENTOS</v>
          </cell>
        </row>
        <row r="4">
          <cell r="H4" t="str">
            <v>PLANILHA ORÇAMENTÁRIA</v>
          </cell>
        </row>
        <row r="5">
          <cell r="H5" t="str">
            <v>PLANILHA TIPO:</v>
          </cell>
          <cell r="M5" t="str">
            <v>PLANILHA QUANTITATIVA ELABORADA POR:</v>
          </cell>
          <cell r="R5" t="str">
            <v>PLANILHA DE CUSTOS ELABORADA POR:</v>
          </cell>
          <cell r="Z5" t="str">
            <v>PLANILHA Nº</v>
          </cell>
        </row>
        <row r="6">
          <cell r="AB6" t="str">
            <v>X</v>
          </cell>
        </row>
        <row r="7">
          <cell r="H7" t="str">
            <v>PREÇO REFERENCIAL</v>
          </cell>
          <cell r="M7" t="str">
            <v>DI-AU</v>
          </cell>
          <cell r="R7" t="str">
            <v>DCO - LFL</v>
          </cell>
          <cell r="W7" t="str">
            <v>013/20</v>
          </cell>
          <cell r="Z7" t="str">
            <v>01/05</v>
          </cell>
        </row>
        <row r="9">
          <cell r="H9" t="str">
            <v>ARQUITETURA</v>
          </cell>
          <cell r="W9">
            <v>44182</v>
          </cell>
          <cell r="Z9">
            <v>0</v>
          </cell>
        </row>
        <row r="11">
          <cell r="H11" t="str">
            <v xml:space="preserve">PORTARIAS (P1 VITAL BRASIL E P4) - FASE 1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Planilha Qtd"/>
      <sheetName val="Curva ABC"/>
      <sheetName val="Planilha1"/>
      <sheetName val="HH"/>
      <sheetName val="BDI"/>
    </sheetNames>
    <sheetDataSet>
      <sheetData sheetId="0">
        <row r="1">
          <cell r="H1" t="str">
            <v>DIVISÃO DE CUSTOS E ORÇAMENTOS</v>
          </cell>
        </row>
        <row r="4">
          <cell r="H4" t="str">
            <v>PLANILHA ORÇAMENTÁRIA</v>
          </cell>
        </row>
        <row r="5">
          <cell r="H5" t="str">
            <v>PLANILHA TIPO:</v>
          </cell>
          <cell r="M5" t="str">
            <v>PLANILHA QUANTITATIVA ELABORADA POR:</v>
          </cell>
          <cell r="R5" t="str">
            <v>PLANILHA DE CUSTOS ELABORADA POR:</v>
          </cell>
          <cell r="Z5" t="str">
            <v>PLANILHA Nº</v>
          </cell>
        </row>
        <row r="6">
          <cell r="AB6" t="str">
            <v>X</v>
          </cell>
        </row>
        <row r="7">
          <cell r="H7" t="str">
            <v>PREÇO REFERENCIAL</v>
          </cell>
          <cell r="M7" t="str">
            <v>DI-AAC-CRC</v>
          </cell>
          <cell r="R7" t="str">
            <v>DCO - LFL</v>
          </cell>
          <cell r="W7" t="str">
            <v>013/20</v>
          </cell>
          <cell r="Z7" t="str">
            <v>02/05</v>
          </cell>
        </row>
        <row r="9">
          <cell r="H9" t="str">
            <v>CIVIL</v>
          </cell>
          <cell r="W9">
            <v>44186</v>
          </cell>
          <cell r="Z9">
            <v>0</v>
          </cell>
        </row>
        <row r="11">
          <cell r="H11" t="str">
            <v>PORTARIA 1 (00303)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Planilha Qtd"/>
      <sheetName val="Curva ABC"/>
      <sheetName val="Planilha1"/>
      <sheetName val="HH"/>
      <sheetName val="BDI"/>
    </sheetNames>
    <sheetDataSet>
      <sheetData sheetId="0">
        <row r="1">
          <cell r="H1" t="str">
            <v>DIVISÃO DE CUSTOS E ORÇAMENTOS</v>
          </cell>
        </row>
        <row r="4">
          <cell r="H4" t="str">
            <v>PLANILHA ORÇAMENTÁRIA</v>
          </cell>
        </row>
        <row r="5">
          <cell r="H5" t="str">
            <v>PLANILHA TIPO:</v>
          </cell>
          <cell r="M5" t="str">
            <v>PLANILHA QUANTITATIVA ELABORADA POR:</v>
          </cell>
          <cell r="R5" t="str">
            <v>PLANILHA DE CUSTOS ELABORADA POR:</v>
          </cell>
          <cell r="Z5" t="str">
            <v>PLANILHA Nº</v>
          </cell>
        </row>
        <row r="6">
          <cell r="AB6" t="str">
            <v>X</v>
          </cell>
        </row>
        <row r="7">
          <cell r="H7" t="str">
            <v>PREÇO REFERENCIAL</v>
          </cell>
          <cell r="M7" t="str">
            <v>DI - AAC - CRS</v>
          </cell>
          <cell r="R7" t="str">
            <v>DCO-LFL</v>
          </cell>
          <cell r="W7" t="str">
            <v>013/20</v>
          </cell>
          <cell r="Z7" t="str">
            <v>03/05</v>
          </cell>
        </row>
        <row r="9">
          <cell r="H9" t="str">
            <v>CIVIL</v>
          </cell>
        </row>
        <row r="11">
          <cell r="H11" t="str">
            <v>PORTARIA 4 (01306)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Planilha Qtd"/>
      <sheetName val="Curva ABC"/>
      <sheetName val="Planilha1"/>
      <sheetName val="HH"/>
      <sheetName val="BDI"/>
    </sheetNames>
    <sheetDataSet>
      <sheetData sheetId="0">
        <row r="1">
          <cell r="H1" t="str">
            <v>DIVISÃO DE CUSTOS E ORÇAMENTOS</v>
          </cell>
        </row>
        <row r="4">
          <cell r="H4" t="str">
            <v>PLANILHA ORÇAMENTÁRIA</v>
          </cell>
        </row>
        <row r="5">
          <cell r="H5" t="str">
            <v>PLANILHA TIPO:</v>
          </cell>
          <cell r="M5" t="str">
            <v>PLANILHA QUANTITATIVA ELABORADA POR:</v>
          </cell>
          <cell r="R5" t="str">
            <v>PLANILHA DE CUSTOS ELABORADA POR:</v>
          </cell>
          <cell r="Z5" t="str">
            <v>PLANILHA Nº</v>
          </cell>
        </row>
        <row r="6">
          <cell r="AB6" t="str">
            <v>X</v>
          </cell>
        </row>
        <row r="7">
          <cell r="H7" t="str">
            <v>PREÇO REFERENCIAL</v>
          </cell>
          <cell r="M7" t="str">
            <v>DI - VDP/WV/CRB</v>
          </cell>
          <cell r="R7" t="str">
            <v>DCO - LFL</v>
          </cell>
          <cell r="W7" t="str">
            <v>013/20</v>
          </cell>
          <cell r="Z7" t="str">
            <v>05/05</v>
          </cell>
        </row>
        <row r="9">
          <cell r="H9" t="str">
            <v>ELÉTRICA</v>
          </cell>
          <cell r="W9">
            <v>44186</v>
          </cell>
          <cell r="Z9">
            <v>0</v>
          </cell>
        </row>
        <row r="11">
          <cell r="H11" t="str">
            <v>PORTARIAS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OPO (2)"/>
      <sheetName val="ESCOPO"/>
      <sheetName val="Ajuda"/>
      <sheetName val="ÍNDICE"/>
      <sheetName val="ANEXO_1"/>
      <sheetName val="RESUMO"/>
      <sheetName val="DADOS"/>
      <sheetName val="-01-MOD"/>
      <sheetName val="13-MAT-FERR"/>
      <sheetName val="14-MAT.SEG "/>
      <sheetName val="15-DIVERSOS"/>
      <sheetName val="16-EQUIP."/>
      <sheetName val="16-CUSTO_EQUIPTO"/>
      <sheetName val="Plan1"/>
      <sheetName val="-17-MOI"/>
      <sheetName val="cro moi"/>
      <sheetName val="-18-CANTEIRO"/>
      <sheetName val="-19-TRANSP.PESSOAL"/>
      <sheetName val="-20-MOB-DESMOB "/>
      <sheetName val="-21-REFEICAO"/>
      <sheetName val="-22-VARIOS"/>
      <sheetName val="-23-TERCEIROS"/>
      <sheetName val="coef definido - + usual"/>
      <sheetName val="venda definida"/>
      <sheetName val="CASH_FLOW"/>
      <sheetName val="GRAF-CASH-FLOW"/>
      <sheetName val="CURVA-S"/>
      <sheetName val="GRÁF-RESUMO"/>
      <sheetName val="cro mod"/>
      <sheetName val="cro equi"/>
      <sheetName val="DESVIOS"/>
      <sheetName val="memoria1"/>
      <sheetName val="memoria"/>
      <sheetName val="tarifa"/>
      <sheetName val="Plan2"/>
      <sheetName val="Planilha"/>
      <sheetName val="_01_MOD"/>
      <sheetName val="13_MAT_FERR"/>
      <sheetName val="14_MAT_SEG "/>
      <sheetName val="15_DIVERSOS"/>
      <sheetName val="16_EQUIP_"/>
      <sheetName val="16_CUSTO_EQUIPTO"/>
      <sheetName val="_17_MOI"/>
      <sheetName val="_18_CANTEIRO"/>
      <sheetName val="_19_TRANSP_PESSOAL"/>
      <sheetName val="_20_MOB_DESMOB "/>
      <sheetName val="_21_REFEICAO"/>
      <sheetName val="_22_VARIOS"/>
      <sheetName val="_23_TERCEIROS"/>
      <sheetName val="ESCOPO_(2)"/>
      <sheetName val="14-MAT_SEG_"/>
      <sheetName val="16-EQUIP_"/>
      <sheetName val="cro_moi"/>
      <sheetName val="-19-TRANSP_PESSOAL"/>
      <sheetName val="-20-MOB-DESMOB_"/>
      <sheetName val="coef_definido_-_+_usual"/>
      <sheetName val="venda_definida"/>
      <sheetName val="cro_mod"/>
      <sheetName val="cro_equi"/>
      <sheetName val="14_MAT_SEG_"/>
      <sheetName val="_20_MOB_DESMOB_"/>
    </sheetNames>
    <sheetDataSet>
      <sheetData sheetId="0"/>
      <sheetData sheetId="1"/>
      <sheetData sheetId="2">
        <row r="1">
          <cell r="A1" t="str">
            <v>QUADRO 01 - MOD</v>
          </cell>
        </row>
      </sheetData>
      <sheetData sheetId="3">
        <row r="1">
          <cell r="A1" t="str">
            <v>1 -  MÃO DE OBRA DIRETA</v>
          </cell>
        </row>
      </sheetData>
      <sheetData sheetId="4">
        <row r="1">
          <cell r="A1" t="str">
            <v>13 -  MATERIAIS E FERRAMENTAS</v>
          </cell>
        </row>
      </sheetData>
      <sheetData sheetId="5">
        <row r="1">
          <cell r="A1" t="str">
            <v>14 -  MATERIAL DE SEGURANÇA</v>
          </cell>
        </row>
      </sheetData>
      <sheetData sheetId="6">
        <row r="1">
          <cell r="A1" t="str">
            <v>QUADRO 01 - MOD</v>
          </cell>
        </row>
      </sheetData>
      <sheetData sheetId="7">
        <row r="1">
          <cell r="A1" t="str">
            <v>1 -  MÃO DE OBRA DIRETA</v>
          </cell>
        </row>
      </sheetData>
      <sheetData sheetId="8">
        <row r="1">
          <cell r="A1" t="str">
            <v>13 -  MATERIAIS E FERRAMENTAS</v>
          </cell>
        </row>
        <row r="2">
          <cell r="A2" t="str">
            <v>13.1 - MATERIAL CONSUMO / GASES</v>
          </cell>
        </row>
        <row r="5">
          <cell r="A5" t="str">
            <v>13.2 - MATERIAL APLICAÇÃO</v>
          </cell>
        </row>
        <row r="39">
          <cell r="A39" t="str">
            <v>13.3 -FERRAMENTAS</v>
          </cell>
        </row>
      </sheetData>
      <sheetData sheetId="9">
        <row r="1">
          <cell r="A1" t="str">
            <v>14 -  MATERIAL DE SEGURANÇA</v>
          </cell>
        </row>
      </sheetData>
      <sheetData sheetId="10">
        <row r="1">
          <cell r="A1" t="str">
            <v>15 -  DIVERSOS</v>
          </cell>
        </row>
        <row r="14">
          <cell r="A14" t="str">
            <v>EXAMES MÉDICOS ADMISSIONAIS</v>
          </cell>
        </row>
      </sheetData>
      <sheetData sheetId="11">
        <row r="1">
          <cell r="A1" t="str">
            <v xml:space="preserve">16 - EQUIPAMENTOS </v>
          </cell>
        </row>
        <row r="4">
          <cell r="A4" t="str">
            <v>16.1 - EQUIPAMENTOS MAIORES</v>
          </cell>
        </row>
        <row r="53">
          <cell r="A53" t="str">
            <v>16.2 - EQUIPAMENTOS MENORES</v>
          </cell>
        </row>
      </sheetData>
      <sheetData sheetId="12">
        <row r="1">
          <cell r="A1" t="str">
            <v>CUSTO DE COMBUSTÍVEL E LUFRIFICANTES</v>
          </cell>
        </row>
      </sheetData>
      <sheetData sheetId="13">
        <row r="1">
          <cell r="A1" t="str">
            <v>21 - REFEIÇÃO/REFEITÓRIO</v>
          </cell>
        </row>
      </sheetData>
      <sheetData sheetId="14">
        <row r="1">
          <cell r="A1" t="str">
            <v>17 - DIREÇÃO TÉCNICA ADMINISTRATIVA</v>
          </cell>
        </row>
        <row r="5">
          <cell r="A5" t="str">
            <v>17.1 - MENSALISTA</v>
          </cell>
        </row>
        <row r="95">
          <cell r="A95" t="str">
            <v>17.2 - HORISTA</v>
          </cell>
        </row>
      </sheetData>
      <sheetData sheetId="15">
        <row r="1">
          <cell r="A1" t="str">
            <v>23 - SERVIÇOS DE TERCEIROS</v>
          </cell>
        </row>
      </sheetData>
      <sheetData sheetId="16">
        <row r="1">
          <cell r="A1" t="str">
            <v xml:space="preserve">18 - CANTEIRO - INSTALAÇÃO - MANUTENÇÃO </v>
          </cell>
        </row>
      </sheetData>
      <sheetData sheetId="17">
        <row r="1">
          <cell r="A1" t="str">
            <v>19 - TRANSPORTE DE PESSOAL</v>
          </cell>
        </row>
      </sheetData>
      <sheetData sheetId="18">
        <row r="1">
          <cell r="A1" t="str">
            <v>20 - MOBILIZAÇÃO / DESMOBILIZAÇÃO</v>
          </cell>
        </row>
      </sheetData>
      <sheetData sheetId="19">
        <row r="1">
          <cell r="A1" t="str">
            <v>21 - REFEIÇÃO/REFEITÓRIO</v>
          </cell>
        </row>
      </sheetData>
      <sheetData sheetId="20">
        <row r="1">
          <cell r="A1" t="str">
            <v>22 - VÁRIOS</v>
          </cell>
        </row>
      </sheetData>
      <sheetData sheetId="21">
        <row r="1">
          <cell r="A1" t="str">
            <v>23 - SERVIÇOS DE TERCEIROS</v>
          </cell>
        </row>
      </sheetData>
      <sheetData sheetId="22"/>
      <sheetData sheetId="23"/>
      <sheetData sheetId="24">
        <row r="6">
          <cell r="B6" t="str">
            <v>CUSTO TOTAL CORRIGIDO</v>
          </cell>
        </row>
      </sheetData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>
        <row r="1">
          <cell r="A1" t="str">
            <v>14 -  MATERIAL DE SEGURANÇA</v>
          </cell>
        </row>
      </sheetData>
      <sheetData sheetId="51">
        <row r="1">
          <cell r="A1" t="str">
            <v xml:space="preserve">16 - EQUIPAMENTOS </v>
          </cell>
        </row>
      </sheetData>
      <sheetData sheetId="52"/>
      <sheetData sheetId="53">
        <row r="1">
          <cell r="A1" t="str">
            <v>19 - TRANSPORTE DE PESSOAL</v>
          </cell>
        </row>
      </sheetData>
      <sheetData sheetId="54">
        <row r="1">
          <cell r="A1" t="str">
            <v>20 - MOBILIZAÇÃO / DESMOBILIZAÇÃO</v>
          </cell>
        </row>
      </sheetData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OPO (2)"/>
      <sheetName val="ESCOPO"/>
      <sheetName val="Ajuda"/>
      <sheetName val="ÍNDICE"/>
      <sheetName val="ANEXO_1"/>
      <sheetName val="RESUMO"/>
      <sheetName val="DADOS"/>
      <sheetName val="-01-MOD"/>
      <sheetName val="13-MAT-FERR"/>
      <sheetName val="14-MAT.SEG "/>
      <sheetName val="15-DIVERSOS"/>
      <sheetName val="16-EQUIP."/>
      <sheetName val="16-CUSTO_EQUIPTO"/>
      <sheetName val="Plan1"/>
      <sheetName val="-17-MOI"/>
      <sheetName val="cro moi"/>
      <sheetName val="-18-CANTEIRO"/>
      <sheetName val="-19-TRANSP.PESSOAL"/>
      <sheetName val="-20-MOB-DESMOB "/>
      <sheetName val="-21-REFEICAO"/>
      <sheetName val="-22-VARIOS"/>
      <sheetName val="-23-TERCEIROS"/>
      <sheetName val="coef definido - + usual"/>
      <sheetName val="venda definida"/>
      <sheetName val="CASH_FLOW"/>
      <sheetName val="GRAF-CASH-FLOW"/>
      <sheetName val="CURVA-S"/>
      <sheetName val="GRÁF-RESUMO"/>
      <sheetName val="cro mod"/>
      <sheetName val="cro equi"/>
      <sheetName val="DESVIOS"/>
      <sheetName val="memoria1"/>
      <sheetName val="memoria"/>
      <sheetName val="tarifa"/>
      <sheetName val="Plan2"/>
      <sheetName val="Planilha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QUADRO 01 - MOD</v>
          </cell>
        </row>
      </sheetData>
      <sheetData sheetId="7">
        <row r="1">
          <cell r="A1" t="str">
            <v>1 -  MÃO DE OBRA DIRETA</v>
          </cell>
        </row>
      </sheetData>
      <sheetData sheetId="8">
        <row r="1">
          <cell r="A1" t="str">
            <v>13 -  MATERIAIS E FERRAMENTAS</v>
          </cell>
        </row>
      </sheetData>
      <sheetData sheetId="9">
        <row r="1">
          <cell r="A1" t="str">
            <v>14 -  MATERIAL DE SEGURANÇA</v>
          </cell>
        </row>
      </sheetData>
      <sheetData sheetId="10">
        <row r="1">
          <cell r="A1" t="str">
            <v>15 -  DIVERSOS</v>
          </cell>
        </row>
      </sheetData>
      <sheetData sheetId="11">
        <row r="1">
          <cell r="A1" t="str">
            <v xml:space="preserve">16 - EQUIPAMENTOS </v>
          </cell>
        </row>
      </sheetData>
      <sheetData sheetId="12">
        <row r="1">
          <cell r="A1" t="str">
            <v>CUSTO DE COMBUSTÍVEL E LUFRIFICANTES</v>
          </cell>
        </row>
      </sheetData>
      <sheetData sheetId="13"/>
      <sheetData sheetId="14">
        <row r="1">
          <cell r="A1" t="str">
            <v>17 - DIREÇÃO TÉCNICA ADMINISTRATIVA</v>
          </cell>
        </row>
      </sheetData>
      <sheetData sheetId="15"/>
      <sheetData sheetId="16">
        <row r="1">
          <cell r="A1" t="str">
            <v xml:space="preserve">18 - CANTEIRO - INSTALAÇÃO - MANUTENÇÃO </v>
          </cell>
        </row>
      </sheetData>
      <sheetData sheetId="17">
        <row r="1">
          <cell r="A1" t="str">
            <v>19 - TRANSPORTE DE PESSOAL</v>
          </cell>
        </row>
      </sheetData>
      <sheetData sheetId="18">
        <row r="1">
          <cell r="A1" t="str">
            <v>20 - MOBILIZAÇÃO / DESMOBILIZAÇÃO</v>
          </cell>
        </row>
      </sheetData>
      <sheetData sheetId="19">
        <row r="1">
          <cell r="A1" t="str">
            <v>21 - REFEIÇÃO/REFEITÓRIO</v>
          </cell>
        </row>
      </sheetData>
      <sheetData sheetId="20">
        <row r="1">
          <cell r="A1" t="str">
            <v>22 - VÁRIOS</v>
          </cell>
        </row>
      </sheetData>
      <sheetData sheetId="21">
        <row r="1">
          <cell r="A1" t="str">
            <v>23 - SERVIÇOS DE TERCEIROS</v>
          </cell>
        </row>
      </sheetData>
      <sheetData sheetId="22"/>
      <sheetData sheetId="23"/>
      <sheetData sheetId="24">
        <row r="6">
          <cell r="B6" t="str">
            <v>CUSTO TOTAL CORRIGIDO</v>
          </cell>
        </row>
      </sheetData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Solo I"/>
      <sheetName val="SoloII"/>
    </sheetNames>
    <sheetDataSet>
      <sheetData sheetId="0" refreshError="1"/>
      <sheetData sheetId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GEM"/>
      <sheetName val="BANCO DE DADOS"/>
      <sheetName val="CÁLCULO"/>
      <sheetName val="SOMATÓRIO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NHOURS"/>
      <sheetName val="PRECIOS EQUIPOS"/>
      <sheetName val="COTIZACIONES EQ.MECANICAS"/>
      <sheetName val="Sheet2"/>
      <sheetName val="Sheet1"/>
      <sheetName val="Final Summary"/>
      <sheetName val="Estimate"/>
      <sheetName val="Chart"/>
      <sheetName val="Risk Mod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les"/>
      <sheetName val="Metrico"/>
      <sheetName val="Plan3"/>
      <sheetName val="Plan4"/>
      <sheetName val="Plan5"/>
      <sheetName val="Plan6"/>
      <sheetName val="Plan7"/>
      <sheetName val="Plan8"/>
      <sheetName val="Plan9"/>
      <sheetName val="Plan10"/>
      <sheetName val="Plan11"/>
      <sheetName val="Plan12"/>
      <sheetName val="Plan13"/>
      <sheetName val="Plan14"/>
    </sheetNames>
    <sheetDataSet>
      <sheetData sheetId="0">
        <row r="7">
          <cell r="B7" t="str">
            <v>1/8"</v>
          </cell>
          <cell r="C7">
            <v>0.40500000000000003</v>
          </cell>
          <cell r="D7" t="str">
            <v>10S</v>
          </cell>
          <cell r="E7">
            <v>4.9000000000000002E-2</v>
          </cell>
          <cell r="F7">
            <v>4.2875000000000003E-2</v>
          </cell>
          <cell r="G7">
            <v>0.30700000000000005</v>
          </cell>
          <cell r="H7">
            <v>5.4801942249220352E-2</v>
          </cell>
          <cell r="I7">
            <v>8.8461980202969635E-4</v>
          </cell>
          <cell r="J7">
            <v>4.3684928495293643E-3</v>
          </cell>
          <cell r="K7">
            <v>0.12705166272032808</v>
          </cell>
          <cell r="L7">
            <v>0.18674535203851339</v>
          </cell>
          <cell r="M7">
            <v>3.213296686663538E-2</v>
          </cell>
          <cell r="N7">
            <v>0.21887831890514878</v>
          </cell>
        </row>
        <row r="8">
          <cell r="B8" t="str">
            <v>1/8"</v>
          </cell>
          <cell r="C8">
            <v>0.40500000000000003</v>
          </cell>
          <cell r="D8" t="str">
            <v>Std    40   40S</v>
          </cell>
          <cell r="E8">
            <v>6.8000000000000005E-2</v>
          </cell>
          <cell r="F8">
            <v>5.9500000000000004E-2</v>
          </cell>
          <cell r="G8">
            <v>0.26900000000000002</v>
          </cell>
          <cell r="H8">
            <v>7.1992737249663721E-2</v>
          </cell>
          <cell r="I8">
            <v>1.0636296992186881E-3</v>
          </cell>
          <cell r="J8">
            <v>5.2524923418206821E-3</v>
          </cell>
          <cell r="K8">
            <v>0.1215488584890866</v>
          </cell>
          <cell r="L8">
            <v>0.24532541202216088</v>
          </cell>
          <cell r="M8">
            <v>2.4670538843240799E-2</v>
          </cell>
          <cell r="N8">
            <v>0.26999595086540168</v>
          </cell>
        </row>
        <row r="9">
          <cell r="B9" t="str">
            <v>1/8"</v>
          </cell>
          <cell r="C9">
            <v>0.40500000000000003</v>
          </cell>
          <cell r="D9" t="str">
            <v>XS     80   80S</v>
          </cell>
          <cell r="E9">
            <v>9.5000000000000001E-2</v>
          </cell>
          <cell r="F9">
            <v>8.3125000000000004E-2</v>
          </cell>
          <cell r="G9">
            <v>0.21500000000000002</v>
          </cell>
          <cell r="H9">
            <v>9.2519903648219423E-2</v>
          </cell>
          <cell r="I9">
            <v>1.2157693588773835E-3</v>
          </cell>
          <cell r="J9">
            <v>6.0037993030981895E-3</v>
          </cell>
          <cell r="K9">
            <v>0.11463256518110376</v>
          </cell>
          <cell r="L9">
            <v>0.3152746283842135</v>
          </cell>
          <cell r="M9">
            <v>1.5759810644253205E-2</v>
          </cell>
          <cell r="N9">
            <v>0.33103443902846669</v>
          </cell>
        </row>
        <row r="10">
          <cell r="B10" t="str">
            <v>1/4"</v>
          </cell>
          <cell r="C10">
            <v>0.54</v>
          </cell>
          <cell r="D10" t="str">
            <v>10S</v>
          </cell>
          <cell r="E10">
            <v>6.5000000000000002E-2</v>
          </cell>
          <cell r="F10">
            <v>5.6875000000000002E-2</v>
          </cell>
          <cell r="G10">
            <v>0.41000000000000003</v>
          </cell>
          <cell r="H10">
            <v>9.6996673179584866E-2</v>
          </cell>
          <cell r="I10">
            <v>2.7868356662909479E-3</v>
          </cell>
          <cell r="J10">
            <v>1.0321613578855362E-2</v>
          </cell>
          <cell r="K10">
            <v>0.16950294982683931</v>
          </cell>
          <cell r="L10">
            <v>0.3305298523382883</v>
          </cell>
          <cell r="M10">
            <v>5.7311501769582787E-2</v>
          </cell>
          <cell r="N10">
            <v>0.38784135410787107</v>
          </cell>
        </row>
        <row r="11">
          <cell r="B11" t="str">
            <v>1/4"</v>
          </cell>
          <cell r="C11">
            <v>0.54</v>
          </cell>
          <cell r="D11" t="str">
            <v>Std    40   40S</v>
          </cell>
          <cell r="E11">
            <v>8.7999999999999995E-2</v>
          </cell>
          <cell r="F11">
            <v>7.6999999999999999E-2</v>
          </cell>
          <cell r="G11">
            <v>0.36400000000000005</v>
          </cell>
          <cell r="H11">
            <v>0.12495998938918761</v>
          </cell>
          <cell r="I11">
            <v>3.3121894787498077E-3</v>
          </cell>
          <cell r="J11">
            <v>1.2267368439814103E-2</v>
          </cell>
          <cell r="K11">
            <v>0.16280663377147753</v>
          </cell>
          <cell r="L11">
            <v>0.42581879859458316</v>
          </cell>
          <cell r="M11">
            <v>4.5172782501264969E-2</v>
          </cell>
          <cell r="N11">
            <v>0.47099158109584816</v>
          </cell>
        </row>
        <row r="12">
          <cell r="B12" t="str">
            <v>1/4"</v>
          </cell>
          <cell r="C12">
            <v>0.54</v>
          </cell>
          <cell r="D12" t="str">
            <v>XS     80   80S</v>
          </cell>
          <cell r="E12">
            <v>0.11899999999999999</v>
          </cell>
          <cell r="F12">
            <v>0.104125</v>
          </cell>
          <cell r="G12">
            <v>0.30200000000000005</v>
          </cell>
          <cell r="H12">
            <v>0.15739065035219507</v>
          </cell>
          <cell r="I12">
            <v>3.7656106573388552E-3</v>
          </cell>
          <cell r="J12">
            <v>1.3946706138292055E-2</v>
          </cell>
          <cell r="K12">
            <v>0.15467789111569888</v>
          </cell>
          <cell r="L12">
            <v>0.53633085254399704</v>
          </cell>
          <cell r="M12">
            <v>3.1094813845288678E-2</v>
          </cell>
          <cell r="N12">
            <v>0.56742566638928571</v>
          </cell>
        </row>
        <row r="13">
          <cell r="B13" t="str">
            <v>3/8"</v>
          </cell>
          <cell r="C13">
            <v>0.67500000000000004</v>
          </cell>
          <cell r="D13" t="str">
            <v>10S</v>
          </cell>
          <cell r="E13">
            <v>6.5000000000000002E-2</v>
          </cell>
          <cell r="F13">
            <v>5.6875000000000002E-2</v>
          </cell>
          <cell r="G13">
            <v>0.54500000000000004</v>
          </cell>
          <cell r="H13">
            <v>0.12456414871483532</v>
          </cell>
          <cell r="I13">
            <v>5.8595754081388011E-3</v>
          </cell>
          <cell r="J13">
            <v>1.7361704913003855E-2</v>
          </cell>
          <cell r="K13">
            <v>0.21688850822484812</v>
          </cell>
          <cell r="L13">
            <v>0.42446991563443343</v>
          </cell>
          <cell r="M13">
            <v>0.10126679841231605</v>
          </cell>
          <cell r="N13">
            <v>0.52573671404674949</v>
          </cell>
        </row>
        <row r="14">
          <cell r="B14" t="str">
            <v>3/8"</v>
          </cell>
          <cell r="C14">
            <v>0.67500000000000004</v>
          </cell>
          <cell r="D14" t="str">
            <v>Std    40   40S</v>
          </cell>
          <cell r="E14">
            <v>9.0999999999999998E-2</v>
          </cell>
          <cell r="F14">
            <v>7.9625000000000001E-2</v>
          </cell>
          <cell r="G14">
            <v>0.49300000000000005</v>
          </cell>
          <cell r="H14">
            <v>0.16695679998237598</v>
          </cell>
          <cell r="I14">
            <v>7.2905234544304118E-3</v>
          </cell>
          <cell r="J14">
            <v>2.1601550976090109E-2</v>
          </cell>
          <cell r="K14">
            <v>0.20896680358372718</v>
          </cell>
          <cell r="L14">
            <v>0.56892885741428323</v>
          </cell>
          <cell r="M14">
            <v>8.2864385446730082E-2</v>
          </cell>
          <cell r="N14">
            <v>0.65179324286101337</v>
          </cell>
        </row>
        <row r="15">
          <cell r="B15" t="str">
            <v>3/8"</v>
          </cell>
          <cell r="C15">
            <v>0.67500000000000004</v>
          </cell>
          <cell r="D15" t="str">
            <v>XS     80   80S</v>
          </cell>
          <cell r="E15">
            <v>0.126</v>
          </cell>
          <cell r="F15">
            <v>0.11025</v>
          </cell>
          <cell r="G15">
            <v>0.42300000000000004</v>
          </cell>
          <cell r="H15">
            <v>0.21731653021942038</v>
          </cell>
          <cell r="I15">
            <v>8.6186920948033811E-3</v>
          </cell>
          <cell r="J15">
            <v>2.553686546608409E-2</v>
          </cell>
          <cell r="K15">
            <v>0.19914724452022931</v>
          </cell>
          <cell r="L15">
            <v>0.74053674512222689</v>
          </cell>
          <cell r="M15">
            <v>6.10035080317054E-2</v>
          </cell>
          <cell r="N15">
            <v>0.80154025315393229</v>
          </cell>
        </row>
        <row r="16">
          <cell r="B16" t="str">
            <v>1/2"</v>
          </cell>
          <cell r="C16">
            <v>0.84</v>
          </cell>
          <cell r="D16" t="str">
            <v>10S</v>
          </cell>
          <cell r="E16">
            <v>8.3000000000000004E-2</v>
          </cell>
          <cell r="F16">
            <v>7.2625000000000009E-2</v>
          </cell>
          <cell r="G16">
            <v>0.67399999999999993</v>
          </cell>
          <cell r="H16">
            <v>0.19738940801770027</v>
          </cell>
          <cell r="I16">
            <v>1.4309202313371133E-2</v>
          </cell>
          <cell r="J16">
            <v>3.4069529317550321E-2</v>
          </cell>
          <cell r="K16">
            <v>0.26924384858339845</v>
          </cell>
          <cell r="L16">
            <v>0.67263226404103615</v>
          </cell>
          <cell r="M16">
            <v>0.15487947518071971</v>
          </cell>
          <cell r="N16">
            <v>0.82751173922175592</v>
          </cell>
        </row>
        <row r="17">
          <cell r="B17" t="str">
            <v>1/2"</v>
          </cell>
          <cell r="C17">
            <v>0.84</v>
          </cell>
          <cell r="D17" t="str">
            <v>Std    40   40S</v>
          </cell>
          <cell r="E17">
            <v>0.109</v>
          </cell>
          <cell r="F17">
            <v>9.5375000000000001E-2</v>
          </cell>
          <cell r="G17">
            <v>0.622</v>
          </cell>
          <cell r="H17">
            <v>0.25031896104538104</v>
          </cell>
          <cell r="I17">
            <v>1.709184123991888E-2</v>
          </cell>
          <cell r="J17">
            <v>4.069486009504495E-2</v>
          </cell>
          <cell r="K17">
            <v>0.26130489853808714</v>
          </cell>
          <cell r="L17">
            <v>0.85299718556963444</v>
          </cell>
          <cell r="M17">
            <v>0.13190305205605748</v>
          </cell>
          <cell r="N17">
            <v>0.9849002376256919</v>
          </cell>
        </row>
        <row r="18">
          <cell r="B18" t="str">
            <v>1/2"</v>
          </cell>
          <cell r="C18">
            <v>0.84</v>
          </cell>
          <cell r="D18" t="str">
            <v>XS     80   80S</v>
          </cell>
          <cell r="E18">
            <v>0.14699999999999999</v>
          </cell>
          <cell r="F18">
            <v>0.12862499999999999</v>
          </cell>
          <cell r="G18">
            <v>0.54600000000000004</v>
          </cell>
          <cell r="H18">
            <v>0.32003718521384572</v>
          </cell>
          <cell r="I18">
            <v>2.0076652712131274E-2</v>
          </cell>
          <cell r="J18">
            <v>4.7801554076503036E-2</v>
          </cell>
          <cell r="K18">
            <v>0.25046406927940784</v>
          </cell>
          <cell r="L18">
            <v>1.0905718732810934</v>
          </cell>
          <cell r="M18">
            <v>0.10163876062784619</v>
          </cell>
          <cell r="N18">
            <v>1.1922106339089396</v>
          </cell>
        </row>
        <row r="19">
          <cell r="B19" t="str">
            <v>1/2"</v>
          </cell>
          <cell r="C19">
            <v>0.84</v>
          </cell>
          <cell r="D19" t="str">
            <v>160</v>
          </cell>
          <cell r="E19">
            <v>0.187</v>
          </cell>
          <cell r="F19">
            <v>0.16362499999999999</v>
          </cell>
          <cell r="G19">
            <v>0.46599999999999997</v>
          </cell>
          <cell r="H19">
            <v>0.38362302052250319</v>
          </cell>
          <cell r="I19">
            <v>2.2124402745328932E-2</v>
          </cell>
          <cell r="J19">
            <v>5.2677149393640314E-2</v>
          </cell>
          <cell r="K19">
            <v>0.24015047366182726</v>
          </cell>
          <cell r="L19">
            <v>1.3072495805305495</v>
          </cell>
          <cell r="M19">
            <v>7.4036504927278507E-2</v>
          </cell>
          <cell r="N19">
            <v>1.3812860854578279</v>
          </cell>
        </row>
        <row r="20">
          <cell r="B20" t="str">
            <v>1/2"</v>
          </cell>
          <cell r="C20">
            <v>0.84</v>
          </cell>
          <cell r="D20" t="str">
            <v>XXS</v>
          </cell>
          <cell r="E20">
            <v>0.29399999999999998</v>
          </cell>
          <cell r="F20">
            <v>0.25724999999999998</v>
          </cell>
          <cell r="G20">
            <v>0.252</v>
          </cell>
          <cell r="H20">
            <v>0.50430101912484782</v>
          </cell>
          <cell r="I20">
            <v>2.4241245688312308E-2</v>
          </cell>
          <cell r="J20">
            <v>5.7717251638838833E-2</v>
          </cell>
          <cell r="K20">
            <v>0.21924643668712154</v>
          </cell>
          <cell r="L20">
            <v>1.7184768912308137</v>
          </cell>
          <cell r="M20">
            <v>2.1650860252085617E-2</v>
          </cell>
          <cell r="N20">
            <v>1.7401277514828992</v>
          </cell>
        </row>
        <row r="21">
          <cell r="B21" t="str">
            <v>3/4"</v>
          </cell>
          <cell r="C21">
            <v>1.05</v>
          </cell>
          <cell r="D21" t="str">
            <v>5S</v>
          </cell>
          <cell r="E21">
            <v>6.5000000000000002E-2</v>
          </cell>
          <cell r="F21">
            <v>5.6875000000000002E-2</v>
          </cell>
          <cell r="G21">
            <v>0.92</v>
          </cell>
          <cell r="H21">
            <v>0.20114046964608651</v>
          </cell>
          <cell r="I21">
            <v>2.4500166330828622E-2</v>
          </cell>
          <cell r="J21">
            <v>4.6666983487292611E-2</v>
          </cell>
          <cell r="K21">
            <v>0.34900752140892322</v>
          </cell>
          <cell r="L21">
            <v>0.68541453590150314</v>
          </cell>
          <cell r="M21">
            <v>0.28856903686957086</v>
          </cell>
          <cell r="N21">
            <v>0.97398357277107395</v>
          </cell>
        </row>
        <row r="22">
          <cell r="B22" t="str">
            <v>3/4"</v>
          </cell>
          <cell r="C22">
            <v>1.05</v>
          </cell>
          <cell r="D22" t="str">
            <v>10S</v>
          </cell>
          <cell r="E22">
            <v>8.3000000000000004E-2</v>
          </cell>
          <cell r="F22">
            <v>7.2625000000000009E-2</v>
          </cell>
          <cell r="G22">
            <v>0.88400000000000001</v>
          </cell>
          <cell r="H22">
            <v>0.25214736796977039</v>
          </cell>
          <cell r="I22">
            <v>2.9689659173178541E-2</v>
          </cell>
          <cell r="J22">
            <v>5.6551731758435315E-2</v>
          </cell>
          <cell r="K22">
            <v>0.34314319168533708</v>
          </cell>
          <cell r="L22">
            <v>0.85922774019508841</v>
          </cell>
          <cell r="M22">
            <v>0.2664272274054198</v>
          </cell>
          <cell r="N22">
            <v>1.1256549676005081</v>
          </cell>
        </row>
        <row r="23">
          <cell r="B23" t="str">
            <v>3/4"</v>
          </cell>
          <cell r="C23">
            <v>1.05</v>
          </cell>
          <cell r="D23" t="str">
            <v>Std    40   40S</v>
          </cell>
          <cell r="E23">
            <v>0.113</v>
          </cell>
          <cell r="F23">
            <v>9.8875000000000005E-2</v>
          </cell>
          <cell r="G23">
            <v>0.82400000000000007</v>
          </cell>
          <cell r="H23">
            <v>0.33263497175474083</v>
          </cell>
          <cell r="I23">
            <v>3.703632618385929E-2</v>
          </cell>
          <cell r="J23">
            <v>7.0545383207351028E-2</v>
          </cell>
          <cell r="K23">
            <v>0.33367986154396551</v>
          </cell>
          <cell r="L23">
            <v>1.1335006087588759</v>
          </cell>
          <cell r="M23">
            <v>0.23148800848009657</v>
          </cell>
          <cell r="N23">
            <v>1.3649886172389725</v>
          </cell>
        </row>
        <row r="24">
          <cell r="B24" t="str">
            <v>3/4"</v>
          </cell>
          <cell r="C24">
            <v>1.05</v>
          </cell>
          <cell r="D24" t="str">
            <v>XS     80   80S</v>
          </cell>
          <cell r="E24">
            <v>0.154</v>
          </cell>
          <cell r="F24">
            <v>0.13475000000000001</v>
          </cell>
          <cell r="G24">
            <v>0.74199999999999999</v>
          </cell>
          <cell r="H24">
            <v>0.43348952071293406</v>
          </cell>
          <cell r="I24">
            <v>4.4786620066737851E-2</v>
          </cell>
          <cell r="J24">
            <v>8.5307847746167328E-2</v>
          </cell>
          <cell r="K24">
            <v>0.32142884126972798</v>
          </cell>
          <cell r="L24">
            <v>1.4771767172484656</v>
          </cell>
          <cell r="M24">
            <v>0.1877076124941616</v>
          </cell>
          <cell r="N24">
            <v>1.6648843297426272</v>
          </cell>
        </row>
        <row r="25">
          <cell r="B25" t="str">
            <v>3/4"</v>
          </cell>
          <cell r="C25">
            <v>1.05</v>
          </cell>
          <cell r="D25">
            <v>160</v>
          </cell>
          <cell r="E25">
            <v>0.218</v>
          </cell>
          <cell r="F25">
            <v>0.19075</v>
          </cell>
          <cell r="G25">
            <v>0.6140000000000001</v>
          </cell>
          <cell r="H25">
            <v>0.56980950913750228</v>
          </cell>
          <cell r="I25">
            <v>5.2689430595681132E-2</v>
          </cell>
          <cell r="J25">
            <v>0.10036082018224977</v>
          </cell>
          <cell r="K25">
            <v>0.30408633642437799</v>
          </cell>
          <cell r="L25">
            <v>1.9417063157152834</v>
          </cell>
          <cell r="M25">
            <v>0.12853186746654152</v>
          </cell>
          <cell r="N25">
            <v>2.0702381831818251</v>
          </cell>
        </row>
        <row r="26">
          <cell r="B26" t="str">
            <v>3/4"</v>
          </cell>
          <cell r="C26">
            <v>1.05</v>
          </cell>
          <cell r="D26" t="str">
            <v>XXS</v>
          </cell>
          <cell r="E26">
            <v>0.308</v>
          </cell>
          <cell r="F26">
            <v>0.26950000000000002</v>
          </cell>
          <cell r="G26">
            <v>0.43400000000000005</v>
          </cell>
          <cell r="H26">
            <v>0.71796701868079693</v>
          </cell>
          <cell r="I26">
            <v>5.7924502116638674E-2</v>
          </cell>
          <cell r="J26">
            <v>0.11033238498407366</v>
          </cell>
          <cell r="K26">
            <v>0.28403960991382876</v>
          </cell>
          <cell r="L26">
            <v>2.4465739379427709</v>
          </cell>
          <cell r="M26">
            <v>6.4217520685969864E-2</v>
          </cell>
          <cell r="N26">
            <v>2.5107914586287405</v>
          </cell>
        </row>
        <row r="27">
          <cell r="B27" t="str">
            <v>1"</v>
          </cell>
          <cell r="C27">
            <v>1.3149999999999999</v>
          </cell>
          <cell r="D27" t="str">
            <v>5S</v>
          </cell>
          <cell r="E27">
            <v>6.5000000000000002E-2</v>
          </cell>
          <cell r="F27">
            <v>5.6875000000000002E-2</v>
          </cell>
          <cell r="G27">
            <v>1.1850000000000001</v>
          </cell>
          <cell r="H27">
            <v>0.25525440310417047</v>
          </cell>
          <cell r="I27">
            <v>4.9989181837922683E-2</v>
          </cell>
          <cell r="J27">
            <v>7.6029173897981264E-2</v>
          </cell>
          <cell r="K27">
            <v>0.44253884010332922</v>
          </cell>
          <cell r="L27">
            <v>0.86981540089023157</v>
          </cell>
          <cell r="M27">
            <v>0.4787521925781818</v>
          </cell>
          <cell r="N27">
            <v>1.3485675934684134</v>
          </cell>
        </row>
        <row r="28">
          <cell r="B28" t="str">
            <v>1"</v>
          </cell>
          <cell r="C28">
            <v>1.3149999999999999</v>
          </cell>
          <cell r="D28" t="str">
            <v>10S</v>
          </cell>
          <cell r="E28">
            <v>0.109</v>
          </cell>
          <cell r="F28">
            <v>9.5375000000000001E-2</v>
          </cell>
          <cell r="G28">
            <v>1.097</v>
          </cell>
          <cell r="H28">
            <v>0.41297492068499253</v>
          </cell>
          <cell r="I28">
            <v>7.5694018346757014E-2</v>
          </cell>
          <cell r="J28">
            <v>0.11512398227643653</v>
          </cell>
          <cell r="K28">
            <v>0.42812337590932825</v>
          </cell>
          <cell r="L28">
            <v>1.407270322567687</v>
          </cell>
          <cell r="M28">
            <v>0.41028659746003471</v>
          </cell>
          <cell r="N28">
            <v>1.8175569200277217</v>
          </cell>
        </row>
        <row r="29">
          <cell r="B29" t="str">
            <v>1"</v>
          </cell>
          <cell r="C29">
            <v>1.3149999999999999</v>
          </cell>
          <cell r="D29" t="str">
            <v>Std    40   40S</v>
          </cell>
          <cell r="E29">
            <v>0.13300000000000001</v>
          </cell>
          <cell r="F29">
            <v>0.11637500000000001</v>
          </cell>
          <cell r="G29">
            <v>1.0489999999999999</v>
          </cell>
          <cell r="H29">
            <v>0.49387721470023688</v>
          </cell>
          <cell r="I29">
            <v>8.734298797021077E-2</v>
          </cell>
          <cell r="J29">
            <v>0.13284104634252589</v>
          </cell>
          <cell r="K29">
            <v>0.42053730512286303</v>
          </cell>
          <cell r="L29">
            <v>1.6829563066135365</v>
          </cell>
          <cell r="M29">
            <v>0.37516736382362081</v>
          </cell>
          <cell r="N29">
            <v>2.0581236704371575</v>
          </cell>
        </row>
        <row r="30">
          <cell r="B30" t="str">
            <v>1"</v>
          </cell>
          <cell r="C30">
            <v>1.3149999999999999</v>
          </cell>
          <cell r="D30" t="str">
            <v>XS     80   80S</v>
          </cell>
          <cell r="E30">
            <v>0.17899999999999999</v>
          </cell>
          <cell r="F30">
            <v>0.15662499999999999</v>
          </cell>
          <cell r="G30">
            <v>0.95699999999999996</v>
          </cell>
          <cell r="H30">
            <v>0.63882401655156285</v>
          </cell>
          <cell r="I30">
            <v>0.10560854979725677</v>
          </cell>
          <cell r="J30">
            <v>0.16062136851293807</v>
          </cell>
          <cell r="K30">
            <v>0.40659208674050701</v>
          </cell>
          <cell r="L30">
            <v>2.1768829892753647</v>
          </cell>
          <cell r="M30">
            <v>0.31224676730619039</v>
          </cell>
          <cell r="N30">
            <v>2.4891297565815549</v>
          </cell>
        </row>
        <row r="31">
          <cell r="B31" t="str">
            <v>1"</v>
          </cell>
          <cell r="C31">
            <v>1.3149999999999999</v>
          </cell>
          <cell r="D31">
            <v>160</v>
          </cell>
          <cell r="E31">
            <v>0.25</v>
          </cell>
          <cell r="F31">
            <v>0.21875</v>
          </cell>
          <cell r="G31">
            <v>0.81499999999999995</v>
          </cell>
          <cell r="H31">
            <v>0.83644904401828235</v>
          </cell>
          <cell r="I31">
            <v>0.12512493527534732</v>
          </cell>
          <cell r="J31">
            <v>0.19030408406896931</v>
          </cell>
          <cell r="K31">
            <v>0.38676947268366457</v>
          </cell>
          <cell r="L31">
            <v>2.8503181598402998</v>
          </cell>
          <cell r="M31">
            <v>0.22645884748900125</v>
          </cell>
          <cell r="N31">
            <v>3.076777007329301</v>
          </cell>
        </row>
        <row r="32">
          <cell r="B32" t="str">
            <v>1"</v>
          </cell>
          <cell r="C32">
            <v>1.3149999999999999</v>
          </cell>
          <cell r="D32" t="str">
            <v>XXS</v>
          </cell>
          <cell r="E32">
            <v>0.35799999999999998</v>
          </cell>
          <cell r="F32">
            <v>0.31324999999999997</v>
          </cell>
          <cell r="G32">
            <v>0.59899999999999998</v>
          </cell>
          <cell r="H32">
            <v>1.0763284926757846</v>
          </cell>
          <cell r="I32">
            <v>0.14046261732799045</v>
          </cell>
          <cell r="J32">
            <v>0.21363135715283721</v>
          </cell>
          <cell r="K32">
            <v>0.36125008650517992</v>
          </cell>
          <cell r="L32">
            <v>3.6677412336910638</v>
          </cell>
          <cell r="M32">
            <v>0.12232851960992305</v>
          </cell>
          <cell r="N32">
            <v>3.7900697533009868</v>
          </cell>
        </row>
        <row r="33">
          <cell r="B33" t="str">
            <v>1 1/4"</v>
          </cell>
          <cell r="C33">
            <v>1.66</v>
          </cell>
          <cell r="D33" t="str">
            <v>5S</v>
          </cell>
          <cell r="E33">
            <v>6.5000000000000002E-2</v>
          </cell>
          <cell r="F33">
            <v>5.6875000000000002E-2</v>
          </cell>
          <cell r="G33">
            <v>1.5299999999999998</v>
          </cell>
          <cell r="H33">
            <v>0.32570461836092202</v>
          </cell>
          <cell r="I33">
            <v>0.10374709921727743</v>
          </cell>
          <cell r="J33">
            <v>0.12499650508105714</v>
          </cell>
          <cell r="K33">
            <v>0.56438572802649778</v>
          </cell>
          <cell r="L33">
            <v>1.1098844515359372</v>
          </cell>
          <cell r="M33">
            <v>0.79809931286386848</v>
          </cell>
          <cell r="N33">
            <v>1.9079837643998057</v>
          </cell>
        </row>
        <row r="34">
          <cell r="B34" t="str">
            <v>1 1/4"</v>
          </cell>
          <cell r="C34">
            <v>1.66</v>
          </cell>
          <cell r="D34" t="str">
            <v>10S</v>
          </cell>
          <cell r="E34">
            <v>0.109</v>
          </cell>
          <cell r="F34">
            <v>9.5375000000000001E-2</v>
          </cell>
          <cell r="G34">
            <v>1.4419999999999999</v>
          </cell>
          <cell r="H34">
            <v>0.53111451242323671</v>
          </cell>
          <cell r="I34">
            <v>0.16049497171524388</v>
          </cell>
          <cell r="J34">
            <v>0.19336743580149865</v>
          </cell>
          <cell r="K34">
            <v>0.54971378916668989</v>
          </cell>
          <cell r="L34">
            <v>1.8098476536504831</v>
          </cell>
          <cell r="M34">
            <v>0.7089320259702957</v>
          </cell>
          <cell r="N34">
            <v>2.5187796796207786</v>
          </cell>
        </row>
        <row r="35">
          <cell r="B35" t="str">
            <v>1 1/4"</v>
          </cell>
          <cell r="C35">
            <v>1.66</v>
          </cell>
          <cell r="D35" t="str">
            <v>Std    40   40S</v>
          </cell>
          <cell r="E35">
            <v>0.14000000000000001</v>
          </cell>
          <cell r="F35">
            <v>0.12250000000000001</v>
          </cell>
          <cell r="G35">
            <v>1.38</v>
          </cell>
          <cell r="H35">
            <v>0.66853091668390807</v>
          </cell>
          <cell r="I35">
            <v>0.19470962948418818</v>
          </cell>
          <cell r="J35">
            <v>0.23458991504119059</v>
          </cell>
          <cell r="K35">
            <v>0.53967582862307251</v>
          </cell>
          <cell r="L35">
            <v>2.2781134438085107</v>
          </cell>
          <cell r="M35">
            <v>0.64928033295653431</v>
          </cell>
          <cell r="N35">
            <v>2.9273937767650451</v>
          </cell>
        </row>
        <row r="36">
          <cell r="B36" t="str">
            <v>1 1/4"</v>
          </cell>
          <cell r="C36">
            <v>1.66</v>
          </cell>
          <cell r="D36" t="str">
            <v>XS     80   80S</v>
          </cell>
          <cell r="E36">
            <v>0.191</v>
          </cell>
          <cell r="F36">
            <v>0.167125</v>
          </cell>
          <cell r="G36">
            <v>1.278</v>
          </cell>
          <cell r="H36">
            <v>0.88146492515157049</v>
          </cell>
          <cell r="I36">
            <v>0.24179045665993276</v>
          </cell>
          <cell r="J36">
            <v>0.29131380320473826</v>
          </cell>
          <cell r="K36">
            <v>0.5237415870446035</v>
          </cell>
          <cell r="L36">
            <v>3.003716127586221</v>
          </cell>
          <cell r="M36">
            <v>0.55684687005491507</v>
          </cell>
          <cell r="N36">
            <v>3.5605629976411359</v>
          </cell>
        </row>
        <row r="37">
          <cell r="B37" t="str">
            <v>1 1/4"</v>
          </cell>
          <cell r="C37">
            <v>1.66</v>
          </cell>
          <cell r="D37">
            <v>160</v>
          </cell>
          <cell r="E37">
            <v>0.25</v>
          </cell>
          <cell r="F37">
            <v>0.21875</v>
          </cell>
          <cell r="G37">
            <v>1.1599999999999999</v>
          </cell>
          <cell r="H37">
            <v>1.107411410390402</v>
          </cell>
          <cell r="I37">
            <v>0.28385722976831979</v>
          </cell>
          <cell r="J37">
            <v>0.34199666237146964</v>
          </cell>
          <cell r="K37">
            <v>0.50628549258298916</v>
          </cell>
          <cell r="L37">
            <v>3.7736606623237772</v>
          </cell>
          <cell r="M37">
            <v>0.45876476371892072</v>
          </cell>
          <cell r="N37">
            <v>4.2324254260426981</v>
          </cell>
        </row>
        <row r="38">
          <cell r="B38" t="str">
            <v>1 1/4"</v>
          </cell>
          <cell r="C38">
            <v>1.66</v>
          </cell>
          <cell r="D38" t="str">
            <v>XXS</v>
          </cell>
          <cell r="E38">
            <v>0.38200000000000001</v>
          </cell>
          <cell r="F38">
            <v>0.33424999999999999</v>
          </cell>
          <cell r="G38">
            <v>0.89599999999999991</v>
          </cell>
          <cell r="H38">
            <v>1.5337129671119225</v>
          </cell>
          <cell r="I38">
            <v>0.34109929759865865</v>
          </cell>
          <cell r="J38">
            <v>0.41096300915501044</v>
          </cell>
          <cell r="K38">
            <v>0.47159410513703409</v>
          </cell>
          <cell r="L38">
            <v>5.2263433778831736</v>
          </cell>
          <cell r="M38">
            <v>0.27370964071772375</v>
          </cell>
          <cell r="N38">
            <v>5.5000530186008971</v>
          </cell>
        </row>
        <row r="39">
          <cell r="B39" t="str">
            <v>1 1/2"</v>
          </cell>
          <cell r="C39">
            <v>1.9</v>
          </cell>
          <cell r="D39" t="str">
            <v>5S</v>
          </cell>
          <cell r="E39">
            <v>6.5000000000000002E-2</v>
          </cell>
          <cell r="F39">
            <v>5.6875000000000002E-2</v>
          </cell>
          <cell r="G39">
            <v>1.77</v>
          </cell>
          <cell r="H39">
            <v>0.37471346375692227</v>
          </cell>
          <cell r="I39">
            <v>0.15791596342290951</v>
          </cell>
          <cell r="J39">
            <v>0.16622732991885211</v>
          </cell>
          <cell r="K39">
            <v>0.64917736405392334</v>
          </cell>
          <cell r="L39">
            <v>1.2768890085068603</v>
          </cell>
          <cell r="M39">
            <v>1.0681213794998567</v>
          </cell>
          <cell r="N39">
            <v>2.3450103880067168</v>
          </cell>
        </row>
        <row r="40">
          <cell r="B40" t="str">
            <v>1 1/2"</v>
          </cell>
          <cell r="C40">
            <v>1.9</v>
          </cell>
          <cell r="D40" t="str">
            <v>10S</v>
          </cell>
          <cell r="E40">
            <v>0.109</v>
          </cell>
          <cell r="F40">
            <v>9.5375000000000001E-2</v>
          </cell>
          <cell r="G40">
            <v>1.6819999999999999</v>
          </cell>
          <cell r="H40">
            <v>0.61329857624114592</v>
          </cell>
          <cell r="I40">
            <v>0.24681909884001205</v>
          </cell>
          <cell r="J40">
            <v>0.25980957772632846</v>
          </cell>
          <cell r="K40">
            <v>0.63438572651029912</v>
          </cell>
          <cell r="L40">
            <v>2.0899014491863421</v>
          </cell>
          <cell r="M40">
            <v>0.9645529157190309</v>
          </cell>
          <cell r="N40">
            <v>3.0544543649053733</v>
          </cell>
        </row>
        <row r="41">
          <cell r="B41" t="str">
            <v>1 1/2"</v>
          </cell>
          <cell r="C41">
            <v>1.9</v>
          </cell>
          <cell r="D41" t="str">
            <v>Std    40   40S</v>
          </cell>
          <cell r="E41">
            <v>0.14499999999999999</v>
          </cell>
          <cell r="F41">
            <v>0.12687499999999999</v>
          </cell>
          <cell r="G41">
            <v>1.6099999999999999</v>
          </cell>
          <cell r="H41">
            <v>0.79945679052226293</v>
          </cell>
          <cell r="I41">
            <v>0.30989443503113295</v>
          </cell>
          <cell r="J41">
            <v>0.32620466845382418</v>
          </cell>
          <cell r="K41">
            <v>0.62260039351095819</v>
          </cell>
          <cell r="L41">
            <v>2.7242618355882087</v>
          </cell>
          <cell r="M41">
            <v>0.88374267541306062</v>
          </cell>
          <cell r="N41">
            <v>3.6080045110012691</v>
          </cell>
        </row>
        <row r="42">
          <cell r="B42" t="str">
            <v>1 1/2"</v>
          </cell>
          <cell r="C42">
            <v>1.9</v>
          </cell>
          <cell r="D42" t="str">
            <v>XS     80   80S</v>
          </cell>
          <cell r="E42">
            <v>0.2</v>
          </cell>
          <cell r="F42">
            <v>0.17500000000000002</v>
          </cell>
          <cell r="G42">
            <v>1.5</v>
          </cell>
          <cell r="H42">
            <v>1.0681415022205296</v>
          </cell>
          <cell r="I42">
            <v>0.39120682518826899</v>
          </cell>
          <cell r="J42">
            <v>0.41179665809291477</v>
          </cell>
          <cell r="K42">
            <v>0.60518592184551023</v>
          </cell>
          <cell r="L42">
            <v>3.6398429083406647</v>
          </cell>
          <cell r="M42">
            <v>0.76710814385223824</v>
          </cell>
          <cell r="N42">
            <v>4.4069510521929027</v>
          </cell>
        </row>
        <row r="43">
          <cell r="B43" t="str">
            <v>1 1/2"</v>
          </cell>
          <cell r="C43">
            <v>1.9</v>
          </cell>
          <cell r="D43">
            <v>160</v>
          </cell>
          <cell r="E43">
            <v>0.28100000000000003</v>
          </cell>
          <cell r="F43">
            <v>0.24587500000000001</v>
          </cell>
          <cell r="G43">
            <v>1.3379999999999999</v>
          </cell>
          <cell r="H43">
            <v>1.4292330202314869</v>
          </cell>
          <cell r="I43">
            <v>0.4823879401316854</v>
          </cell>
          <cell r="J43">
            <v>0.50777677908598462</v>
          </cell>
          <cell r="K43">
            <v>0.58096062689307959</v>
          </cell>
          <cell r="L43">
            <v>4.8703132143458632</v>
          </cell>
          <cell r="M43">
            <v>0.6103603341700472</v>
          </cell>
          <cell r="N43">
            <v>5.4806735485159104</v>
          </cell>
        </row>
        <row r="44">
          <cell r="B44" t="str">
            <v>1 1/2"</v>
          </cell>
          <cell r="C44">
            <v>1.9</v>
          </cell>
          <cell r="D44" t="str">
            <v>XXS</v>
          </cell>
          <cell r="E44">
            <v>0.4</v>
          </cell>
          <cell r="F44">
            <v>0.35000000000000003</v>
          </cell>
          <cell r="G44">
            <v>1.0999999999999999</v>
          </cell>
          <cell r="H44">
            <v>1.8849555921538761</v>
          </cell>
          <cell r="I44">
            <v>0.5678428721363552</v>
          </cell>
          <cell r="J44">
            <v>0.5977293390909002</v>
          </cell>
          <cell r="K44">
            <v>0.54886246000250372</v>
          </cell>
          <cell r="L44">
            <v>6.4232521911894089</v>
          </cell>
          <cell r="M44">
            <v>0.41253371291609242</v>
          </cell>
          <cell r="N44">
            <v>6.8357859041055011</v>
          </cell>
        </row>
        <row r="45">
          <cell r="B45" t="str">
            <v>2"</v>
          </cell>
          <cell r="C45">
            <v>2.375</v>
          </cell>
          <cell r="D45" t="str">
            <v>5S</v>
          </cell>
          <cell r="E45">
            <v>6.5000000000000002E-2</v>
          </cell>
          <cell r="F45">
            <v>5.6875000000000002E-2</v>
          </cell>
          <cell r="G45">
            <v>2.2450000000000001</v>
          </cell>
          <cell r="H45">
            <v>0.47171013693650676</v>
          </cell>
          <cell r="I45">
            <v>0.31488567962943131</v>
          </cell>
          <cell r="J45">
            <v>0.2651668881089948</v>
          </cell>
          <cell r="K45">
            <v>0.81703159363637834</v>
          </cell>
          <cell r="L45">
            <v>1.607418860845147</v>
          </cell>
          <cell r="M45">
            <v>1.7183307656528344</v>
          </cell>
          <cell r="N45">
            <v>3.3257496264979816</v>
          </cell>
        </row>
        <row r="46">
          <cell r="B46" t="str">
            <v>2"</v>
          </cell>
          <cell r="C46">
            <v>2.375</v>
          </cell>
          <cell r="D46" t="str">
            <v>10S</v>
          </cell>
          <cell r="E46">
            <v>0.109</v>
          </cell>
          <cell r="F46">
            <v>9.5375000000000001E-2</v>
          </cell>
          <cell r="G46">
            <v>2.157</v>
          </cell>
          <cell r="H46">
            <v>0.77595453588075713</v>
          </cell>
          <cell r="I46">
            <v>0.49919454058521651</v>
          </cell>
          <cell r="J46">
            <v>0.42037434996649808</v>
          </cell>
          <cell r="K46">
            <v>0.80207831600162338</v>
          </cell>
          <cell r="L46">
            <v>2.6441745861843935</v>
          </cell>
          <cell r="M46">
            <v>1.5862599726159876</v>
          </cell>
          <cell r="N46">
            <v>4.2304345588003809</v>
          </cell>
        </row>
        <row r="47">
          <cell r="B47" t="str">
            <v>2"</v>
          </cell>
          <cell r="C47">
            <v>2.375</v>
          </cell>
          <cell r="D47" t="str">
            <v>Std    40   40S</v>
          </cell>
          <cell r="E47">
            <v>0.154</v>
          </cell>
          <cell r="F47">
            <v>0.13475000000000001</v>
          </cell>
          <cell r="G47">
            <v>2.0670000000000002</v>
          </cell>
          <cell r="H47">
            <v>1.0745315016779304</v>
          </cell>
          <cell r="I47">
            <v>0.66574707954528234</v>
          </cell>
          <cell r="J47">
            <v>0.56062911961707984</v>
          </cell>
          <cell r="K47">
            <v>0.78712745156041919</v>
          </cell>
          <cell r="L47">
            <v>3.6616177332687938</v>
          </cell>
          <cell r="M47">
            <v>1.4566493806307137</v>
          </cell>
          <cell r="N47">
            <v>5.1182671138995079</v>
          </cell>
        </row>
        <row r="48">
          <cell r="B48" t="str">
            <v>2"</v>
          </cell>
          <cell r="C48">
            <v>2.375</v>
          </cell>
          <cell r="D48" t="str">
            <v>XS     80   80S</v>
          </cell>
          <cell r="E48">
            <v>0.218</v>
          </cell>
          <cell r="F48">
            <v>0.19075</v>
          </cell>
          <cell r="G48">
            <v>1.9390000000000001</v>
          </cell>
          <cell r="H48">
            <v>1.4772585471269137</v>
          </cell>
          <cell r="I48">
            <v>0.86792134215314343</v>
          </cell>
          <cell r="J48">
            <v>0.73088113023422607</v>
          </cell>
          <cell r="K48">
            <v>0.76649959230256615</v>
          </cell>
          <cell r="L48">
            <v>5.0339669747570497</v>
          </cell>
          <cell r="M48">
            <v>1.2818278212054581</v>
          </cell>
          <cell r="N48">
            <v>6.3157947959625078</v>
          </cell>
        </row>
        <row r="49">
          <cell r="B49" t="str">
            <v>2"</v>
          </cell>
          <cell r="C49">
            <v>2.375</v>
          </cell>
          <cell r="D49">
            <v>160</v>
          </cell>
          <cell r="E49">
            <v>0.34300000000000003</v>
          </cell>
          <cell r="F49">
            <v>0.30012500000000003</v>
          </cell>
          <cell r="G49">
            <v>1.6890000000000001</v>
          </cell>
          <cell r="H49">
            <v>2.1896146813283992</v>
          </cell>
          <cell r="I49">
            <v>1.1623221934501149</v>
          </cell>
          <cell r="J49">
            <v>0.97879763658957042</v>
          </cell>
          <cell r="K49">
            <v>0.72858364310489443</v>
          </cell>
          <cell r="L49">
            <v>7.4614210320107137</v>
          </cell>
          <cell r="M49">
            <v>0.97259800499480042</v>
          </cell>
          <cell r="N49">
            <v>8.4340190370055144</v>
          </cell>
        </row>
        <row r="50">
          <cell r="B50" t="str">
            <v>2"</v>
          </cell>
          <cell r="C50">
            <v>2.375</v>
          </cell>
          <cell r="D50" t="str">
            <v>XXS</v>
          </cell>
          <cell r="E50">
            <v>0.436</v>
          </cell>
          <cell r="F50">
            <v>0.38150000000000001</v>
          </cell>
          <cell r="G50">
            <v>1.5030000000000001</v>
          </cell>
          <cell r="H50">
            <v>2.6559149957154253</v>
          </cell>
          <cell r="I50">
            <v>1.3112972750789642</v>
          </cell>
          <cell r="J50">
            <v>1.1042503369086014</v>
          </cell>
          <cell r="K50">
            <v>0.70265718881969752</v>
          </cell>
          <cell r="L50">
            <v>9.0504051590671502</v>
          </cell>
          <cell r="M50">
            <v>0.77017964486022239</v>
          </cell>
          <cell r="N50">
            <v>9.8205848039273729</v>
          </cell>
        </row>
        <row r="51">
          <cell r="B51" t="str">
            <v>2 1/2"</v>
          </cell>
          <cell r="C51">
            <v>2.875</v>
          </cell>
          <cell r="D51" t="str">
            <v>5S</v>
          </cell>
          <cell r="E51">
            <v>8.3000000000000004E-2</v>
          </cell>
          <cell r="F51">
            <v>7.2625000000000009E-2</v>
          </cell>
          <cell r="G51">
            <v>2.7090000000000001</v>
          </cell>
          <cell r="H51">
            <v>0.72802011517228415</v>
          </cell>
          <cell r="I51">
            <v>0.71001554070647277</v>
          </cell>
          <cell r="J51">
            <v>0.49392385440450282</v>
          </cell>
          <cell r="K51">
            <v>0.98755715024498703</v>
          </cell>
          <cell r="L51">
            <v>2.4808312829624475</v>
          </cell>
          <cell r="M51">
            <v>2.5020275378816388</v>
          </cell>
          <cell r="N51">
            <v>4.9828588208440863</v>
          </cell>
        </row>
        <row r="52">
          <cell r="B52" t="str">
            <v>2 1/2"</v>
          </cell>
          <cell r="C52">
            <v>2.875</v>
          </cell>
          <cell r="D52" t="str">
            <v>10S</v>
          </cell>
          <cell r="E52">
            <v>0.12</v>
          </cell>
          <cell r="F52">
            <v>0.105</v>
          </cell>
          <cell r="G52">
            <v>2.6349999999999998</v>
          </cell>
          <cell r="H52">
            <v>1.0386105312767864</v>
          </cell>
          <cell r="I52">
            <v>0.98725448616305955</v>
          </cell>
          <cell r="J52">
            <v>0.68678572950473704</v>
          </cell>
          <cell r="K52">
            <v>0.97496314032890496</v>
          </cell>
          <cell r="L52">
            <v>3.5392119573453664</v>
          </cell>
          <cell r="M52">
            <v>2.36720197426598</v>
          </cell>
          <cell r="N52">
            <v>5.9064139316113469</v>
          </cell>
        </row>
        <row r="53">
          <cell r="B53" t="str">
            <v>2 1/2"</v>
          </cell>
          <cell r="C53">
            <v>2.875</v>
          </cell>
          <cell r="D53" t="str">
            <v>Std    40   40S</v>
          </cell>
          <cell r="E53">
            <v>0.20300000000000001</v>
          </cell>
          <cell r="F53">
            <v>0.17762500000000001</v>
          </cell>
          <cell r="G53">
            <v>2.4689999999999999</v>
          </cell>
          <cell r="H53">
            <v>1.704050120789562</v>
          </cell>
          <cell r="I53">
            <v>1.5295538973768548</v>
          </cell>
          <cell r="J53">
            <v>1.0640374938273773</v>
          </cell>
          <cell r="K53">
            <v>0.94741708080443632</v>
          </cell>
          <cell r="L53">
            <v>5.8067912675603255</v>
          </cell>
          <cell r="M53">
            <v>2.0783383678691703</v>
          </cell>
          <cell r="N53">
            <v>7.8851296354294957</v>
          </cell>
        </row>
        <row r="54">
          <cell r="B54" t="str">
            <v>2 1/2"</v>
          </cell>
          <cell r="C54">
            <v>2.875</v>
          </cell>
          <cell r="D54" t="str">
            <v>XS     80   80S</v>
          </cell>
          <cell r="E54">
            <v>0.27600000000000002</v>
          </cell>
          <cell r="F54">
            <v>0.24150000000000002</v>
          </cell>
          <cell r="G54">
            <v>2.323</v>
          </cell>
          <cell r="H54">
            <v>2.2535398086436449</v>
          </cell>
          <cell r="I54">
            <v>1.9242348251786423</v>
          </cell>
          <cell r="J54">
            <v>1.3385981392547077</v>
          </cell>
          <cell r="K54">
            <v>0.92405201422863636</v>
          </cell>
          <cell r="L54">
            <v>7.679254924654586</v>
          </cell>
          <cell r="M54">
            <v>1.8398079656915571</v>
          </cell>
          <cell r="N54">
            <v>9.5190628903461434</v>
          </cell>
        </row>
        <row r="55">
          <cell r="B55" t="str">
            <v>2 1/2"</v>
          </cell>
          <cell r="C55">
            <v>2.875</v>
          </cell>
          <cell r="D55">
            <v>160</v>
          </cell>
          <cell r="E55">
            <v>0.375</v>
          </cell>
          <cell r="F55">
            <v>0.328125</v>
          </cell>
          <cell r="G55">
            <v>2.125</v>
          </cell>
          <cell r="H55">
            <v>2.9452431127404308</v>
          </cell>
          <cell r="I55">
            <v>2.352743033419602</v>
          </cell>
          <cell r="J55">
            <v>1.6366908058571144</v>
          </cell>
          <cell r="K55">
            <v>0.89377185287969318</v>
          </cell>
          <cell r="L55">
            <v>10.036331548733449</v>
          </cell>
          <cell r="M55">
            <v>1.5395434275923392</v>
          </cell>
          <cell r="N55">
            <v>11.575874976325787</v>
          </cell>
        </row>
        <row r="56">
          <cell r="B56" t="str">
            <v>2 1/2"</v>
          </cell>
          <cell r="C56">
            <v>2.875</v>
          </cell>
          <cell r="D56" t="str">
            <v>XXS</v>
          </cell>
          <cell r="E56">
            <v>0.55200000000000005</v>
          </cell>
          <cell r="F56">
            <v>0.48300000000000004</v>
          </cell>
          <cell r="G56">
            <v>1.7709999999999999</v>
          </cell>
          <cell r="H56">
            <v>4.028451693327578</v>
          </cell>
          <cell r="I56">
            <v>2.8707920053208</v>
          </cell>
          <cell r="J56">
            <v>1.9970726993536001</v>
          </cell>
          <cell r="K56">
            <v>0.84417363439046111</v>
          </cell>
          <cell r="L56">
            <v>13.727517652922357</v>
          </cell>
          <cell r="M56">
            <v>1.069328637249803</v>
          </cell>
          <cell r="N56">
            <v>14.79684629017216</v>
          </cell>
        </row>
        <row r="57">
          <cell r="B57" t="str">
            <v>3"</v>
          </cell>
          <cell r="C57">
            <v>3.5</v>
          </cell>
          <cell r="D57" t="str">
            <v>5S</v>
          </cell>
          <cell r="E57">
            <v>8.3000000000000004E-2</v>
          </cell>
          <cell r="F57">
            <v>7.2625000000000009E-2</v>
          </cell>
          <cell r="G57">
            <v>3.3340000000000001</v>
          </cell>
          <cell r="H57">
            <v>0.89099023407725497</v>
          </cell>
          <cell r="I57">
            <v>1.3011551381115756</v>
          </cell>
          <cell r="J57">
            <v>0.74351722177804314</v>
          </cell>
          <cell r="K57">
            <v>1.2084482818888029</v>
          </cell>
          <cell r="L57">
            <v>3.0361749619923657</v>
          </cell>
          <cell r="M57">
            <v>3.7897037915758256</v>
          </cell>
          <cell r="N57">
            <v>6.8258787535681913</v>
          </cell>
        </row>
        <row r="58">
          <cell r="B58" t="str">
            <v>3"</v>
          </cell>
          <cell r="C58">
            <v>3.5</v>
          </cell>
          <cell r="D58" t="str">
            <v>10S</v>
          </cell>
          <cell r="E58">
            <v>0.12</v>
          </cell>
          <cell r="F58">
            <v>0.105</v>
          </cell>
          <cell r="G58">
            <v>3.26</v>
          </cell>
          <cell r="H58">
            <v>1.2742299802960206</v>
          </cell>
          <cell r="I58">
            <v>1.8219577373262654</v>
          </cell>
          <cell r="J58">
            <v>1.0411187070435803</v>
          </cell>
          <cell r="K58">
            <v>1.1957633545145965</v>
          </cell>
          <cell r="L58">
            <v>4.3421184812440421</v>
          </cell>
          <cell r="M58">
            <v>3.62334155982402</v>
          </cell>
          <cell r="N58">
            <v>7.965460041068062</v>
          </cell>
        </row>
        <row r="59">
          <cell r="B59" t="str">
            <v>3"</v>
          </cell>
          <cell r="C59">
            <v>3.5</v>
          </cell>
          <cell r="D59" t="str">
            <v>Std    40   40S</v>
          </cell>
          <cell r="E59">
            <v>0.216</v>
          </cell>
          <cell r="F59">
            <v>0.189</v>
          </cell>
          <cell r="G59">
            <v>3.0680000000000001</v>
          </cell>
          <cell r="H59">
            <v>2.2284698992679974</v>
          </cell>
          <cell r="I59">
            <v>3.0171565951975317</v>
          </cell>
          <cell r="J59">
            <v>1.7240894829700182</v>
          </cell>
          <cell r="K59">
            <v>1.1635781022346545</v>
          </cell>
          <cell r="L59">
            <v>7.5938256705117633</v>
          </cell>
          <cell r="M59">
            <v>3.2091113446306796</v>
          </cell>
          <cell r="N59">
            <v>10.802937015142444</v>
          </cell>
        </row>
        <row r="60">
          <cell r="B60" t="str">
            <v>3"</v>
          </cell>
          <cell r="C60">
            <v>3.5</v>
          </cell>
          <cell r="D60" t="str">
            <v>XS     80   80S</v>
          </cell>
          <cell r="E60">
            <v>0.3</v>
          </cell>
          <cell r="F60">
            <v>0.26250000000000001</v>
          </cell>
          <cell r="G60">
            <v>2.9</v>
          </cell>
          <cell r="H60">
            <v>3.0159289474462012</v>
          </cell>
          <cell r="I60">
            <v>3.8943182533899074</v>
          </cell>
          <cell r="J60">
            <v>2.2253247162228043</v>
          </cell>
          <cell r="K60">
            <v>1.1363318177363511</v>
          </cell>
          <cell r="L60">
            <v>10.277203505903053</v>
          </cell>
          <cell r="M60">
            <v>2.8672797732432547</v>
          </cell>
          <cell r="N60">
            <v>13.144483279146307</v>
          </cell>
        </row>
        <row r="61">
          <cell r="B61" t="str">
            <v>3"</v>
          </cell>
          <cell r="C61">
            <v>3.5</v>
          </cell>
          <cell r="D61">
            <v>160</v>
          </cell>
          <cell r="E61">
            <v>0.438</v>
          </cell>
          <cell r="F61">
            <v>0.38324999999999998</v>
          </cell>
          <cell r="G61">
            <v>2.6240000000000001</v>
          </cell>
          <cell r="H61">
            <v>4.2133658369178724</v>
          </cell>
          <cell r="I61">
            <v>5.039021219686135</v>
          </cell>
          <cell r="J61">
            <v>2.8794406969635058</v>
          </cell>
          <cell r="K61">
            <v>1.0936000182882222</v>
          </cell>
          <cell r="L61">
            <v>14.357638692878036</v>
          </cell>
          <cell r="M61">
            <v>2.3474791124821106</v>
          </cell>
          <cell r="N61">
            <v>16.705117805360146</v>
          </cell>
        </row>
        <row r="62">
          <cell r="B62" t="str">
            <v>3"</v>
          </cell>
          <cell r="C62">
            <v>3.5</v>
          </cell>
          <cell r="D62" t="str">
            <v>XXS</v>
          </cell>
          <cell r="E62">
            <v>0.6</v>
          </cell>
          <cell r="F62">
            <v>0.52500000000000002</v>
          </cell>
          <cell r="G62">
            <v>2.2999999999999998</v>
          </cell>
          <cell r="H62">
            <v>5.4663712172462411</v>
          </cell>
          <cell r="I62">
            <v>5.9925094469061913</v>
          </cell>
          <cell r="J62">
            <v>3.4242911125178237</v>
          </cell>
          <cell r="K62">
            <v>1.0470195795685961</v>
          </cell>
          <cell r="L62">
            <v>18.627431354449286</v>
          </cell>
          <cell r="M62">
            <v>1.8035564804348172</v>
          </cell>
          <cell r="N62">
            <v>20.430987834884103</v>
          </cell>
        </row>
        <row r="63">
          <cell r="B63" t="str">
            <v>3 1/2"</v>
          </cell>
          <cell r="C63">
            <v>4</v>
          </cell>
          <cell r="D63" t="str">
            <v>5S</v>
          </cell>
          <cell r="E63">
            <v>8.3000000000000004E-2</v>
          </cell>
          <cell r="F63">
            <v>7.2625000000000009E-2</v>
          </cell>
          <cell r="G63">
            <v>3.8340000000000001</v>
          </cell>
          <cell r="H63">
            <v>1.0213663292012303</v>
          </cell>
          <cell r="I63">
            <v>1.959718301239225</v>
          </cell>
          <cell r="J63">
            <v>0.97985915061961248</v>
          </cell>
          <cell r="K63">
            <v>1.3851795010033896</v>
          </cell>
          <cell r="L63">
            <v>3.4804499052162963</v>
          </cell>
          <cell r="M63">
            <v>5.0116218304942368</v>
          </cell>
          <cell r="N63">
            <v>8.4920717357105335</v>
          </cell>
        </row>
        <row r="64">
          <cell r="B64" t="str">
            <v>3 1/2"</v>
          </cell>
          <cell r="C64">
            <v>4</v>
          </cell>
          <cell r="D64" t="str">
            <v>10S</v>
          </cell>
          <cell r="E64">
            <v>0.12</v>
          </cell>
          <cell r="F64">
            <v>0.105</v>
          </cell>
          <cell r="G64">
            <v>3.76</v>
          </cell>
          <cell r="H64">
            <v>1.4627255395114085</v>
          </cell>
          <cell r="I64">
            <v>2.7551898262236882</v>
          </cell>
          <cell r="J64">
            <v>1.3775949131118441</v>
          </cell>
          <cell r="K64">
            <v>1.3724430771438207</v>
          </cell>
          <cell r="L64">
            <v>4.9844437003629842</v>
          </cell>
          <cell r="M64">
            <v>4.8200302642335124</v>
          </cell>
          <cell r="N64">
            <v>9.8044739645964967</v>
          </cell>
        </row>
        <row r="65">
          <cell r="B65" t="str">
            <v>3 1/2"</v>
          </cell>
          <cell r="C65">
            <v>4</v>
          </cell>
          <cell r="D65" t="str">
            <v>Std    40   40S</v>
          </cell>
          <cell r="E65">
            <v>0.22600000000000001</v>
          </cell>
          <cell r="F65">
            <v>0.19775000000000001</v>
          </cell>
          <cell r="G65">
            <v>3.548</v>
          </cell>
          <cell r="H65">
            <v>2.6795397724704202</v>
          </cell>
          <cell r="I65">
            <v>4.7877185997172003</v>
          </cell>
          <cell r="J65">
            <v>2.3938592998586001</v>
          </cell>
          <cell r="K65">
            <v>1.3367007892568927</v>
          </cell>
          <cell r="L65">
            <v>9.1309099198633898</v>
          </cell>
          <cell r="M65">
            <v>4.2918180069723135</v>
          </cell>
          <cell r="N65">
            <v>13.422727926835703</v>
          </cell>
        </row>
        <row r="66">
          <cell r="B66" t="str">
            <v>3 1/2"</v>
          </cell>
          <cell r="C66">
            <v>4</v>
          </cell>
          <cell r="D66" t="str">
            <v>XS     80   80S</v>
          </cell>
          <cell r="E66">
            <v>0.318</v>
          </cell>
          <cell r="F66">
            <v>0.27825</v>
          </cell>
          <cell r="G66">
            <v>3.3639999999999999</v>
          </cell>
          <cell r="H66">
            <v>3.6784154398646032</v>
          </cell>
          <cell r="I66">
            <v>6.28008879058748</v>
          </cell>
          <cell r="J66">
            <v>3.14004439529374</v>
          </cell>
          <cell r="K66">
            <v>1.3066296338289591</v>
          </cell>
          <cell r="L66">
            <v>12.534719721018485</v>
          </cell>
          <cell r="M66">
            <v>3.8582116628761236</v>
          </cell>
          <cell r="N66">
            <v>16.392931383894609</v>
          </cell>
        </row>
        <row r="67">
          <cell r="B67" t="str">
            <v>3 1/2"</v>
          </cell>
          <cell r="C67">
            <v>4</v>
          </cell>
          <cell r="D67" t="str">
            <v>XXS</v>
          </cell>
          <cell r="E67">
            <v>0.63600000000000001</v>
          </cell>
          <cell r="F67">
            <v>0.55649999999999999</v>
          </cell>
          <cell r="G67">
            <v>2.7279999999999998</v>
          </cell>
          <cell r="H67">
            <v>6.7214500487259787</v>
          </cell>
          <cell r="I67">
            <v>9.847757781189598</v>
          </cell>
          <cell r="J67">
            <v>4.923878890594799</v>
          </cell>
          <cell r="K67">
            <v>1.2104230665350026</v>
          </cell>
          <cell r="L67">
            <v>22.904289593430846</v>
          </cell>
          <cell r="M67">
            <v>2.5372473479191346</v>
          </cell>
          <cell r="N67">
            <v>25.44153694134998</v>
          </cell>
        </row>
        <row r="68">
          <cell r="B68" t="str">
            <v>4"</v>
          </cell>
          <cell r="C68">
            <v>4.5</v>
          </cell>
          <cell r="D68" t="str">
            <v>5S</v>
          </cell>
          <cell r="E68">
            <v>8.3000000000000004E-2</v>
          </cell>
          <cell r="F68">
            <v>7.2625000000000009E-2</v>
          </cell>
          <cell r="G68">
            <v>4.3339999999999996</v>
          </cell>
          <cell r="H68">
            <v>1.1517424243252099</v>
          </cell>
          <cell r="I68">
            <v>2.8097876510921136</v>
          </cell>
          <cell r="J68">
            <v>1.2487945115964949</v>
          </cell>
          <cell r="K68">
            <v>1.5619210127275958</v>
          </cell>
          <cell r="L68">
            <v>3.9247248484402411</v>
          </cell>
          <cell r="M68">
            <v>6.4040083458242529</v>
          </cell>
          <cell r="N68">
            <v>10.328733194264494</v>
          </cell>
        </row>
        <row r="69">
          <cell r="B69" t="str">
            <v>4"</v>
          </cell>
          <cell r="C69">
            <v>4.5</v>
          </cell>
          <cell r="D69" t="str">
            <v>10S</v>
          </cell>
          <cell r="E69">
            <v>0.12</v>
          </cell>
          <cell r="F69">
            <v>0.105</v>
          </cell>
          <cell r="G69">
            <v>4.26</v>
          </cell>
          <cell r="H69">
            <v>1.6512210987267977</v>
          </cell>
          <cell r="I69">
            <v>3.9626829537795047</v>
          </cell>
          <cell r="J69">
            <v>1.761192423902002</v>
          </cell>
          <cell r="K69">
            <v>1.5491449254346734</v>
          </cell>
          <cell r="L69">
            <v>5.6267689194819299</v>
          </cell>
          <cell r="M69">
            <v>6.1871874450546116</v>
          </cell>
          <cell r="N69">
            <v>11.813956364536541</v>
          </cell>
        </row>
        <row r="70">
          <cell r="B70" t="str">
            <v>4"</v>
          </cell>
          <cell r="C70">
            <v>4.5</v>
          </cell>
          <cell r="D70" t="str">
            <v>Std    40   40S</v>
          </cell>
          <cell r="E70">
            <v>0.23699999999999999</v>
          </cell>
          <cell r="F70">
            <v>0.20737499999999998</v>
          </cell>
          <cell r="G70">
            <v>4.0259999999999998</v>
          </cell>
          <cell r="H70">
            <v>3.1740484472940316</v>
          </cell>
          <cell r="I70">
            <v>7.232600246762261</v>
          </cell>
          <cell r="J70">
            <v>3.2144889985610048</v>
          </cell>
          <cell r="K70">
            <v>1.5095255049186815</v>
          </cell>
          <cell r="L70">
            <v>10.816018015960985</v>
          </cell>
          <cell r="M70">
            <v>5.5261366047388076</v>
          </cell>
          <cell r="N70">
            <v>16.342154620699795</v>
          </cell>
        </row>
        <row r="71">
          <cell r="B71" t="str">
            <v>4"</v>
          </cell>
          <cell r="C71">
            <v>4.5</v>
          </cell>
          <cell r="D71" t="str">
            <v>XS     80   80S</v>
          </cell>
          <cell r="E71">
            <v>0.33700000000000002</v>
          </cell>
          <cell r="F71">
            <v>0.294875</v>
          </cell>
          <cell r="G71">
            <v>3.8260000000000001</v>
          </cell>
          <cell r="H71">
            <v>4.4074377230933814</v>
          </cell>
          <cell r="I71">
            <v>9.6104939835058403</v>
          </cell>
          <cell r="J71">
            <v>4.2713306593359288</v>
          </cell>
          <cell r="K71">
            <v>1.4766574585867909</v>
          </cell>
          <cell r="L71">
            <v>15.018966033062577</v>
          </cell>
          <cell r="M71">
            <v>4.9907292140252295</v>
          </cell>
          <cell r="N71">
            <v>20.009695247087805</v>
          </cell>
        </row>
        <row r="72">
          <cell r="B72" t="str">
            <v>4"</v>
          </cell>
          <cell r="C72">
            <v>4.5</v>
          </cell>
          <cell r="D72" t="str">
            <v>120</v>
          </cell>
          <cell r="E72">
            <v>0.438</v>
          </cell>
          <cell r="F72">
            <v>0.38324999999999998</v>
          </cell>
          <cell r="G72">
            <v>3.6240000000000001</v>
          </cell>
          <cell r="H72">
            <v>5.5893834191902014</v>
          </cell>
          <cell r="I72">
            <v>11.662030518187008</v>
          </cell>
          <cell r="J72">
            <v>5.1831246747497808</v>
          </cell>
          <cell r="K72">
            <v>1.4444587221516578</v>
          </cell>
          <cell r="L72">
            <v>19.046612792446304</v>
          </cell>
          <cell r="M72">
            <v>4.4776531937215696</v>
          </cell>
          <cell r="N72">
            <v>23.524265986167872</v>
          </cell>
        </row>
        <row r="73">
          <cell r="B73" t="str">
            <v>4"</v>
          </cell>
          <cell r="C73">
            <v>4.5</v>
          </cell>
          <cell r="D73">
            <v>160</v>
          </cell>
          <cell r="E73">
            <v>0.53100000000000003</v>
          </cell>
          <cell r="F73">
            <v>0.46462500000000001</v>
          </cell>
          <cell r="G73">
            <v>3.4379999999999997</v>
          </cell>
          <cell r="H73">
            <v>6.6210290395539806</v>
          </cell>
          <cell r="I73">
            <v>13.270960526122876</v>
          </cell>
          <cell r="J73">
            <v>5.8982046782768336</v>
          </cell>
          <cell r="K73">
            <v>1.4157560700911722</v>
          </cell>
          <cell r="L73">
            <v>22.562090832945231</v>
          </cell>
          <cell r="M73">
            <v>4.0298215962057826</v>
          </cell>
          <cell r="N73">
            <v>26.591912429151012</v>
          </cell>
        </row>
        <row r="74">
          <cell r="B74" t="str">
            <v>4"</v>
          </cell>
          <cell r="C74">
            <v>4.5</v>
          </cell>
          <cell r="D74" t="str">
            <v>XXS</v>
          </cell>
          <cell r="E74">
            <v>0.67400000000000004</v>
          </cell>
          <cell r="F74">
            <v>0.58975</v>
          </cell>
          <cell r="G74">
            <v>3.1520000000000001</v>
          </cell>
          <cell r="H74">
            <v>8.1013003740356844</v>
          </cell>
          <cell r="I74">
            <v>15.283662145344129</v>
          </cell>
          <cell r="J74">
            <v>6.7927387312640573</v>
          </cell>
          <cell r="K74">
            <v>1.3735242990205889</v>
          </cell>
          <cell r="L74">
            <v>27.606324305787854</v>
          </cell>
          <cell r="M74">
            <v>3.3872440837417543</v>
          </cell>
          <cell r="N74">
            <v>30.99356838952961</v>
          </cell>
        </row>
        <row r="75">
          <cell r="B75" t="str">
            <v>5"</v>
          </cell>
          <cell r="C75">
            <v>5.5629999999999997</v>
          </cell>
          <cell r="D75" t="str">
            <v>5S</v>
          </cell>
          <cell r="E75">
            <v>0.109</v>
          </cell>
          <cell r="F75">
            <v>9.5375000000000001E-2</v>
          </cell>
          <cell r="G75">
            <v>5.3449999999999998</v>
          </cell>
          <cell r="H75">
            <v>1.8676328502619812</v>
          </cell>
          <cell r="I75">
            <v>6.9471265943996876</v>
          </cell>
          <cell r="J75">
            <v>2.4976187648390034</v>
          </cell>
          <cell r="K75">
            <v>1.9286652444112744</v>
          </cell>
          <cell r="L75">
            <v>6.3642225035523756</v>
          </cell>
          <cell r="M75">
            <v>9.7402363286303064</v>
          </cell>
          <cell r="N75">
            <v>16.104458832182683</v>
          </cell>
        </row>
        <row r="76">
          <cell r="B76" t="str">
            <v>5"</v>
          </cell>
          <cell r="C76">
            <v>5.5629999999999997</v>
          </cell>
          <cell r="D76" t="str">
            <v>10S</v>
          </cell>
          <cell r="E76">
            <v>0.13400000000000001</v>
          </cell>
          <cell r="F76">
            <v>0.11725000000000001</v>
          </cell>
          <cell r="G76">
            <v>5.2949999999999999</v>
          </cell>
          <cell r="H76">
            <v>2.2854646731894208</v>
          </cell>
          <cell r="I76">
            <v>8.4253646606635506</v>
          </cell>
          <cell r="J76">
            <v>3.0290723209288339</v>
          </cell>
          <cell r="K76">
            <v>1.920025943835135</v>
          </cell>
          <cell r="L76">
            <v>7.7880434059326848</v>
          </cell>
          <cell r="M76">
            <v>9.5588578697283548</v>
          </cell>
          <cell r="N76">
            <v>17.34690127566104</v>
          </cell>
        </row>
        <row r="77">
          <cell r="B77" t="str">
            <v>5"</v>
          </cell>
          <cell r="C77">
            <v>5.5629999999999997</v>
          </cell>
          <cell r="D77" t="str">
            <v>Std    40   40S</v>
          </cell>
          <cell r="E77">
            <v>0.25800000000000001</v>
          </cell>
          <cell r="F77">
            <v>0.22575000000000001</v>
          </cell>
          <cell r="G77">
            <v>5.0469999999999997</v>
          </cell>
          <cell r="H77">
            <v>4.2998664490418141</v>
          </cell>
          <cell r="I77">
            <v>15.162183160294875</v>
          </cell>
          <cell r="J77">
            <v>5.4510814885115497</v>
          </cell>
          <cell r="K77">
            <v>1.8778175164269821</v>
          </cell>
          <cell r="L77">
            <v>14.65240173593172</v>
          </cell>
          <cell r="M77">
            <v>8.6844173181361199</v>
          </cell>
          <cell r="N77">
            <v>23.336819054067838</v>
          </cell>
        </row>
        <row r="78">
          <cell r="B78" t="str">
            <v>5"</v>
          </cell>
          <cell r="C78">
            <v>5.5629999999999997</v>
          </cell>
          <cell r="D78" t="str">
            <v>XS     80   80S</v>
          </cell>
          <cell r="E78">
            <v>0.375</v>
          </cell>
          <cell r="F78">
            <v>0.328125</v>
          </cell>
          <cell r="G78">
            <v>4.8129999999999997</v>
          </cell>
          <cell r="H78">
            <v>6.1119685075589425</v>
          </cell>
          <cell r="I78">
            <v>20.670653808686378</v>
          </cell>
          <cell r="J78">
            <v>7.4314771916902318</v>
          </cell>
          <cell r="K78">
            <v>1.8390204253895606</v>
          </cell>
          <cell r="L78">
            <v>20.827395229931653</v>
          </cell>
          <cell r="M78">
            <v>7.8977939431042836</v>
          </cell>
          <cell r="N78">
            <v>28.725189173035936</v>
          </cell>
        </row>
        <row r="79">
          <cell r="B79" t="str">
            <v>5"</v>
          </cell>
          <cell r="C79">
            <v>5.5629999999999997</v>
          </cell>
          <cell r="D79" t="str">
            <v>120</v>
          </cell>
          <cell r="E79">
            <v>0.5</v>
          </cell>
          <cell r="F79">
            <v>0.4375</v>
          </cell>
          <cell r="G79">
            <v>4.5629999999999997</v>
          </cell>
          <cell r="H79">
            <v>7.9529418025625596</v>
          </cell>
          <cell r="I79">
            <v>25.73171238454168</v>
          </cell>
          <cell r="J79">
            <v>9.2510200915123786</v>
          </cell>
          <cell r="K79">
            <v>1.7987484885330691</v>
          </cell>
          <cell r="L79">
            <v>27.10077153665997</v>
          </cell>
          <cell r="M79">
            <v>7.098637725686662</v>
          </cell>
          <cell r="N79">
            <v>34.199409262346634</v>
          </cell>
        </row>
        <row r="80">
          <cell r="B80" t="str">
            <v>5"</v>
          </cell>
          <cell r="C80">
            <v>5.5629999999999997</v>
          </cell>
          <cell r="D80">
            <v>160</v>
          </cell>
          <cell r="E80">
            <v>0.625</v>
          </cell>
          <cell r="F80">
            <v>0.546875</v>
          </cell>
          <cell r="G80">
            <v>4.3129999999999997</v>
          </cell>
          <cell r="H80">
            <v>9.6957403271414986</v>
          </cell>
          <cell r="I80">
            <v>30.025852270852106</v>
          </cell>
          <cell r="J80">
            <v>10.794841729589109</v>
          </cell>
          <cell r="K80">
            <v>1.7597751631955711</v>
          </cell>
          <cell r="L80">
            <v>33.03960345843052</v>
          </cell>
          <cell r="M80">
            <v>6.3420986273719429</v>
          </cell>
          <cell r="N80">
            <v>39.381702085802459</v>
          </cell>
        </row>
        <row r="81">
          <cell r="B81" t="str">
            <v>5"</v>
          </cell>
          <cell r="C81">
            <v>5.5629999999999997</v>
          </cell>
          <cell r="D81" t="str">
            <v>XXS</v>
          </cell>
          <cell r="E81">
            <v>0.75</v>
          </cell>
          <cell r="F81">
            <v>0.65625</v>
          </cell>
          <cell r="G81">
            <v>4.0629999999999997</v>
          </cell>
          <cell r="H81">
            <v>11.340364081295753</v>
          </cell>
          <cell r="I81">
            <v>33.6347671484573</v>
          </cell>
          <cell r="J81">
            <v>12.092312474728493</v>
          </cell>
          <cell r="K81">
            <v>1.7221886148154619</v>
          </cell>
          <cell r="L81">
            <v>38.643890995243268</v>
          </cell>
          <cell r="M81">
            <v>5.6281766481601281</v>
          </cell>
          <cell r="N81">
            <v>44.272067643403396</v>
          </cell>
        </row>
        <row r="82">
          <cell r="B82" t="str">
            <v>6"</v>
          </cell>
          <cell r="C82">
            <v>6.625</v>
          </cell>
          <cell r="D82" t="str">
            <v>5S</v>
          </cell>
          <cell r="E82">
            <v>0.109</v>
          </cell>
          <cell r="F82">
            <v>9.5375000000000001E-2</v>
          </cell>
          <cell r="G82">
            <v>6.407</v>
          </cell>
          <cell r="H82">
            <v>2.2312973326562271</v>
          </cell>
          <cell r="I82">
            <v>11.845437925705564</v>
          </cell>
          <cell r="J82">
            <v>3.5759812605903591</v>
          </cell>
          <cell r="K82">
            <v>2.3040761977417321</v>
          </cell>
          <cell r="L82">
            <v>7.6034605487985436</v>
          </cell>
          <cell r="M82">
            <v>13.995342244522618</v>
          </cell>
          <cell r="N82">
            <v>21.598802793321163</v>
          </cell>
        </row>
        <row r="83">
          <cell r="B83" t="str">
            <v>6"</v>
          </cell>
          <cell r="C83">
            <v>6.625</v>
          </cell>
          <cell r="D83" t="str">
            <v>10S</v>
          </cell>
          <cell r="E83">
            <v>0.13400000000000001</v>
          </cell>
          <cell r="F83">
            <v>0.11725000000000001</v>
          </cell>
          <cell r="G83">
            <v>6.3570000000000002</v>
          </cell>
          <cell r="H83">
            <v>2.732538440536477</v>
          </cell>
          <cell r="I83">
            <v>14.397416113871918</v>
          </cell>
          <cell r="J83">
            <v>4.3463897702254846</v>
          </cell>
          <cell r="K83">
            <v>2.2954040221712604</v>
          </cell>
          <cell r="L83">
            <v>9.3115103606389873</v>
          </cell>
          <cell r="M83">
            <v>13.777756281230841</v>
          </cell>
          <cell r="N83">
            <v>23.089266641869827</v>
          </cell>
        </row>
        <row r="84">
          <cell r="B84" t="str">
            <v>6"</v>
          </cell>
          <cell r="C84">
            <v>6.625</v>
          </cell>
          <cell r="D84" t="str">
            <v>Std    40   40S</v>
          </cell>
          <cell r="E84">
            <v>0.28000000000000003</v>
          </cell>
          <cell r="F84">
            <v>0.24500000000000002</v>
          </cell>
          <cell r="G84">
            <v>6.0649999999999995</v>
          </cell>
          <cell r="H84">
            <v>5.5813535083676324</v>
          </cell>
          <cell r="I84">
            <v>28.142178567783283</v>
          </cell>
          <cell r="J84">
            <v>8.4957520204628771</v>
          </cell>
          <cell r="K84">
            <v>2.2454794866575827</v>
          </cell>
          <cell r="L84">
            <v>19.019249738111856</v>
          </cell>
          <cell r="M84">
            <v>12.541101583463595</v>
          </cell>
          <cell r="N84">
            <v>31.560351321575453</v>
          </cell>
        </row>
        <row r="85">
          <cell r="B85" t="str">
            <v>6"</v>
          </cell>
          <cell r="C85">
            <v>6.625</v>
          </cell>
          <cell r="D85" t="str">
            <v>XS     80   80S</v>
          </cell>
          <cell r="E85">
            <v>0.432</v>
          </cell>
          <cell r="F85">
            <v>0.378</v>
          </cell>
          <cell r="G85">
            <v>5.7610000000000001</v>
          </cell>
          <cell r="H85">
            <v>8.4049415871904465</v>
          </cell>
          <cell r="I85">
            <v>40.490672667842283</v>
          </cell>
          <cell r="J85">
            <v>12.223599295952388</v>
          </cell>
          <cell r="K85">
            <v>2.1948767903916613</v>
          </cell>
          <cell r="L85">
            <v>28.641024590425925</v>
          </cell>
          <cell r="M85">
            <v>11.315397780621041</v>
          </cell>
          <cell r="N85">
            <v>39.956422371046969</v>
          </cell>
        </row>
        <row r="86">
          <cell r="B86" t="str">
            <v>6"</v>
          </cell>
          <cell r="C86">
            <v>6.625</v>
          </cell>
          <cell r="D86" t="str">
            <v>120</v>
          </cell>
          <cell r="E86">
            <v>0.56200000000000006</v>
          </cell>
          <cell r="F86">
            <v>0.49175000000000002</v>
          </cell>
          <cell r="G86">
            <v>5.5009999999999994</v>
          </cell>
          <cell r="H86">
            <v>10.704681657397789</v>
          </cell>
          <cell r="I86">
            <v>49.610596919276304</v>
          </cell>
          <cell r="J86">
            <v>14.976783975630582</v>
          </cell>
          <cell r="K86">
            <v>2.152783459849132</v>
          </cell>
          <cell r="L86">
            <v>36.477713426286577</v>
          </cell>
          <cell r="M86">
            <v>10.317093470320321</v>
          </cell>
          <cell r="N86">
            <v>46.7948068966069</v>
          </cell>
        </row>
        <row r="87">
          <cell r="B87" t="str">
            <v>6"</v>
          </cell>
          <cell r="C87">
            <v>6.625</v>
          </cell>
          <cell r="D87">
            <v>160</v>
          </cell>
          <cell r="E87">
            <v>0.71799999999999997</v>
          </cell>
          <cell r="F87">
            <v>0.62824999999999998</v>
          </cell>
          <cell r="G87">
            <v>5.1890000000000001</v>
          </cell>
          <cell r="H87">
            <v>13.324204443814024</v>
          </cell>
          <cell r="I87">
            <v>58.973217004241967</v>
          </cell>
          <cell r="J87">
            <v>17.803235322035309</v>
          </cell>
          <cell r="K87">
            <v>2.1038112142015022</v>
          </cell>
          <cell r="L87">
            <v>45.404106996382481</v>
          </cell>
          <cell r="M87">
            <v>9.1799732703081034</v>
          </cell>
          <cell r="N87">
            <v>54.584080266690584</v>
          </cell>
        </row>
        <row r="88">
          <cell r="B88" t="str">
            <v>6"</v>
          </cell>
          <cell r="C88">
            <v>6.625</v>
          </cell>
          <cell r="D88" t="str">
            <v>XXS</v>
          </cell>
          <cell r="E88">
            <v>0.86399999999999999</v>
          </cell>
          <cell r="F88">
            <v>0.75600000000000001</v>
          </cell>
          <cell r="G88">
            <v>4.8970000000000002</v>
          </cell>
          <cell r="H88">
            <v>15.637289999613809</v>
          </cell>
          <cell r="I88">
            <v>66.332635543103052</v>
          </cell>
          <cell r="J88">
            <v>20.024946579049978</v>
          </cell>
          <cell r="K88">
            <v>2.0595999915032044</v>
          </cell>
          <cell r="L88">
            <v>53.286272457756738</v>
          </cell>
          <cell r="M88">
            <v>8.1758757593050131</v>
          </cell>
          <cell r="N88">
            <v>61.462148217061753</v>
          </cell>
        </row>
        <row r="89">
          <cell r="B89" t="str">
            <v>8"</v>
          </cell>
          <cell r="C89">
            <v>8.625</v>
          </cell>
          <cell r="D89" t="str">
            <v>5S</v>
          </cell>
          <cell r="E89">
            <v>0.109</v>
          </cell>
          <cell r="F89">
            <v>9.5375000000000001E-2</v>
          </cell>
          <cell r="G89">
            <v>8.407</v>
          </cell>
          <cell r="H89">
            <v>2.916164531138802</v>
          </cell>
          <cell r="I89">
            <v>26.440184702020311</v>
          </cell>
          <cell r="J89">
            <v>6.1310573222076084</v>
          </cell>
          <cell r="K89">
            <v>3.011107292176749</v>
          </cell>
          <cell r="L89">
            <v>9.937242178264027</v>
          </cell>
          <cell r="M89">
            <v>24.096622282768887</v>
          </cell>
          <cell r="N89">
            <v>34.033864461032913</v>
          </cell>
        </row>
        <row r="90">
          <cell r="B90" t="str">
            <v>8"</v>
          </cell>
          <cell r="C90">
            <v>8.625</v>
          </cell>
          <cell r="D90" t="str">
            <v>10S</v>
          </cell>
          <cell r="E90">
            <v>0.14799999999999999</v>
          </cell>
          <cell r="F90">
            <v>0.1295</v>
          </cell>
          <cell r="G90">
            <v>8.3290000000000006</v>
          </cell>
          <cell r="H90">
            <v>3.9414295768231269</v>
          </cell>
          <cell r="I90">
            <v>35.414450756328733</v>
          </cell>
          <cell r="J90">
            <v>8.2120465521921702</v>
          </cell>
          <cell r="K90">
            <v>2.9975288363917363</v>
          </cell>
          <cell r="L90">
            <v>13.430977510095733</v>
          </cell>
          <cell r="M90">
            <v>23.651560457057844</v>
          </cell>
          <cell r="N90">
            <v>37.082537967153577</v>
          </cell>
        </row>
        <row r="91">
          <cell r="B91" t="str">
            <v>8"</v>
          </cell>
          <cell r="C91">
            <v>8.625</v>
          </cell>
          <cell r="D91" t="str">
            <v>20</v>
          </cell>
          <cell r="E91">
            <v>0.25</v>
          </cell>
          <cell r="F91">
            <v>0.21875</v>
          </cell>
          <cell r="G91">
            <v>8.125</v>
          </cell>
          <cell r="H91">
            <v>6.5777096184536292</v>
          </cell>
          <cell r="I91">
            <v>57.721971319750303</v>
          </cell>
          <cell r="J91">
            <v>13.384804943710215</v>
          </cell>
          <cell r="K91">
            <v>2.9623285815385167</v>
          </cell>
          <cell r="L91">
            <v>22.414473792171371</v>
          </cell>
          <cell r="M91">
            <v>22.507166026220183</v>
          </cell>
          <cell r="N91">
            <v>44.921639818391554</v>
          </cell>
        </row>
        <row r="92">
          <cell r="B92" t="str">
            <v>8"</v>
          </cell>
          <cell r="C92">
            <v>8.625</v>
          </cell>
          <cell r="D92" t="str">
            <v>30</v>
          </cell>
          <cell r="E92">
            <v>0.27700000000000002</v>
          </cell>
          <cell r="F92">
            <v>0.24237500000000001</v>
          </cell>
          <cell r="G92">
            <v>8.0709999999999997</v>
          </cell>
          <cell r="H92">
            <v>7.2646062857904221</v>
          </cell>
          <cell r="I92">
            <v>63.352663618150601</v>
          </cell>
          <cell r="J92">
            <v>14.690472723049414</v>
          </cell>
          <cell r="K92">
            <v>2.9530880659066026</v>
          </cell>
          <cell r="L92">
            <v>24.7551711231627</v>
          </cell>
          <cell r="M92">
            <v>22.208988022272241</v>
          </cell>
          <cell r="N92">
            <v>46.964159145434941</v>
          </cell>
        </row>
        <row r="93">
          <cell r="B93" t="str">
            <v>8"</v>
          </cell>
          <cell r="C93">
            <v>8.625</v>
          </cell>
          <cell r="D93" t="str">
            <v>Std    40   40S</v>
          </cell>
          <cell r="E93">
            <v>0.32200000000000001</v>
          </cell>
          <cell r="F93">
            <v>0.28175</v>
          </cell>
          <cell r="G93">
            <v>7.9809999999999999</v>
          </cell>
          <cell r="H93">
            <v>8.3992553044874523</v>
          </cell>
          <cell r="I93">
            <v>72.489240602574029</v>
          </cell>
          <cell r="J93">
            <v>16.809099270162093</v>
          </cell>
          <cell r="K93">
            <v>2.9377604778129887</v>
          </cell>
          <cell r="L93">
            <v>28.62164777964918</v>
          </cell>
          <cell r="M93">
            <v>21.716443225267597</v>
          </cell>
          <cell r="N93">
            <v>50.338091004916777</v>
          </cell>
        </row>
        <row r="94">
          <cell r="B94" t="str">
            <v>8"</v>
          </cell>
          <cell r="C94">
            <v>8.625</v>
          </cell>
          <cell r="D94" t="str">
            <v>60</v>
          </cell>
          <cell r="E94">
            <v>0.40600000000000003</v>
          </cell>
          <cell r="F94">
            <v>0.35525000000000001</v>
          </cell>
          <cell r="G94">
            <v>7.8129999999999997</v>
          </cell>
          <cell r="H94">
            <v>10.483224508060937</v>
          </cell>
          <cell r="I94">
            <v>88.736298239723411</v>
          </cell>
          <cell r="J94">
            <v>20.576532925153256</v>
          </cell>
          <cell r="K94">
            <v>2.9093984988309867</v>
          </cell>
          <cell r="L94">
            <v>35.723066937184377</v>
          </cell>
          <cell r="M94">
            <v>20.811803842142094</v>
          </cell>
          <cell r="N94">
            <v>56.534870779326468</v>
          </cell>
        </row>
        <row r="95">
          <cell r="B95" t="str">
            <v>8"</v>
          </cell>
          <cell r="C95">
            <v>8.625</v>
          </cell>
          <cell r="D95" t="str">
            <v>XS     80   80S</v>
          </cell>
          <cell r="E95">
            <v>0.5</v>
          </cell>
          <cell r="F95">
            <v>0.4375</v>
          </cell>
          <cell r="G95">
            <v>7.625</v>
          </cell>
          <cell r="H95">
            <v>12.762720155208534</v>
          </cell>
          <cell r="I95">
            <v>105.71620347312381</v>
          </cell>
          <cell r="J95">
            <v>24.513902254637404</v>
          </cell>
          <cell r="K95">
            <v>2.8780554416133128</v>
          </cell>
          <cell r="L95">
            <v>43.490770044511613</v>
          </cell>
          <cell r="M95">
            <v>19.822287522737348</v>
          </cell>
          <cell r="N95">
            <v>63.313057567248961</v>
          </cell>
        </row>
        <row r="96">
          <cell r="B96" t="str">
            <v>8"</v>
          </cell>
          <cell r="C96">
            <v>8.625</v>
          </cell>
          <cell r="D96" t="str">
            <v>100</v>
          </cell>
          <cell r="E96">
            <v>0.59299999999999997</v>
          </cell>
          <cell r="F96">
            <v>0.51887499999999998</v>
          </cell>
          <cell r="G96">
            <v>7.4390000000000001</v>
          </cell>
          <cell r="H96">
            <v>14.963330410824499</v>
          </cell>
          <cell r="I96">
            <v>121.32394176113586</v>
          </cell>
          <cell r="J96">
            <v>28.133087944611212</v>
          </cell>
          <cell r="K96">
            <v>2.8474697759590009</v>
          </cell>
          <cell r="L96">
            <v>50.989660047637607</v>
          </cell>
          <cell r="M96">
            <v>18.867014910874168</v>
          </cell>
          <cell r="N96">
            <v>69.856674958511775</v>
          </cell>
        </row>
        <row r="97">
          <cell r="B97" t="str">
            <v>8"</v>
          </cell>
          <cell r="C97">
            <v>8.625</v>
          </cell>
          <cell r="D97" t="str">
            <v>120</v>
          </cell>
          <cell r="E97">
            <v>0.71799999999999997</v>
          </cell>
          <cell r="F97">
            <v>0.62824999999999998</v>
          </cell>
          <cell r="G97">
            <v>7.1890000000000001</v>
          </cell>
          <cell r="H97">
            <v>17.835531494368965</v>
          </cell>
          <cell r="I97">
            <v>140.53545610324883</v>
          </cell>
          <cell r="J97">
            <v>32.587931850028717</v>
          </cell>
          <cell r="K97">
            <v>2.8070485612115799</v>
          </cell>
          <cell r="L97">
            <v>60.777090573962454</v>
          </cell>
          <cell r="M97">
            <v>17.620208474399661</v>
          </cell>
          <cell r="N97">
            <v>78.397299048362115</v>
          </cell>
        </row>
        <row r="98">
          <cell r="B98" t="str">
            <v>8"</v>
          </cell>
          <cell r="C98">
            <v>8.625</v>
          </cell>
          <cell r="D98" t="str">
            <v>140</v>
          </cell>
          <cell r="E98">
            <v>0.81200000000000006</v>
          </cell>
          <cell r="F98">
            <v>0.71050000000000002</v>
          </cell>
          <cell r="G98">
            <v>7.0009999999999994</v>
          </cell>
          <cell r="H98">
            <v>19.930753882827613</v>
          </cell>
          <cell r="I98">
            <v>153.72170180052433</v>
          </cell>
          <cell r="J98">
            <v>35.645612011715784</v>
          </cell>
          <cell r="K98">
            <v>2.777190869385826</v>
          </cell>
          <cell r="L98">
            <v>67.916856547079078</v>
          </cell>
          <cell r="M98">
            <v>16.710684146614103</v>
          </cell>
          <cell r="N98">
            <v>84.627540693693177</v>
          </cell>
        </row>
        <row r="99">
          <cell r="B99" t="str">
            <v>8"</v>
          </cell>
          <cell r="C99">
            <v>8.625</v>
          </cell>
          <cell r="D99" t="str">
            <v>XXS</v>
          </cell>
          <cell r="E99">
            <v>0.875</v>
          </cell>
          <cell r="F99">
            <v>0.765625</v>
          </cell>
          <cell r="G99">
            <v>6.875</v>
          </cell>
          <cell r="H99">
            <v>21.303925182155783</v>
          </cell>
          <cell r="I99">
            <v>161.98472799635249</v>
          </cell>
          <cell r="J99">
            <v>37.561676057125212</v>
          </cell>
          <cell r="K99">
            <v>2.7574473023069728</v>
          </cell>
          <cell r="L99">
            <v>72.596131535838623</v>
          </cell>
          <cell r="M99">
            <v>16.114598160784865</v>
          </cell>
          <cell r="N99">
            <v>88.710729696623488</v>
          </cell>
        </row>
        <row r="100">
          <cell r="B100" t="str">
            <v>8"</v>
          </cell>
          <cell r="C100">
            <v>8.625</v>
          </cell>
          <cell r="D100">
            <v>160</v>
          </cell>
          <cell r="E100">
            <v>0.90600000000000003</v>
          </cell>
          <cell r="F100">
            <v>0.79275000000000007</v>
          </cell>
          <cell r="G100">
            <v>6.8129999999999997</v>
          </cell>
          <cell r="H100">
            <v>21.970458045912014</v>
          </cell>
          <cell r="I100">
            <v>165.88738597528572</v>
          </cell>
          <cell r="J100">
            <v>38.46664022615321</v>
          </cell>
          <cell r="K100">
            <v>2.747812698311149</v>
          </cell>
          <cell r="L100">
            <v>74.867436332324488</v>
          </cell>
          <cell r="M100">
            <v>15.825259970149723</v>
          </cell>
          <cell r="N100">
            <v>90.692696302474218</v>
          </cell>
        </row>
        <row r="101">
          <cell r="B101" t="str">
            <v>10"</v>
          </cell>
          <cell r="C101">
            <v>10.75</v>
          </cell>
          <cell r="D101" t="str">
            <v>5S</v>
          </cell>
          <cell r="E101">
            <v>0.13400000000000001</v>
          </cell>
          <cell r="F101">
            <v>0.11725000000000001</v>
          </cell>
          <cell r="G101">
            <v>10.481999999999999</v>
          </cell>
          <cell r="H101">
            <v>4.4690537798082453</v>
          </cell>
          <cell r="I101">
            <v>62.967522018600363</v>
          </cell>
          <cell r="J101">
            <v>11.714887817414022</v>
          </cell>
          <cell r="K101">
            <v>3.7536217843570747</v>
          </cell>
          <cell r="L101">
            <v>15.228931441772266</v>
          </cell>
          <cell r="M101">
            <v>37.459535344165204</v>
          </cell>
          <cell r="N101">
            <v>52.688466785937472</v>
          </cell>
        </row>
        <row r="102">
          <cell r="B102" t="str">
            <v>10"</v>
          </cell>
          <cell r="C102">
            <v>10.75</v>
          </cell>
          <cell r="D102" t="str">
            <v>10S</v>
          </cell>
          <cell r="E102">
            <v>0.16500000000000001</v>
          </cell>
          <cell r="F102">
            <v>0.144375</v>
          </cell>
          <cell r="G102">
            <v>10.42</v>
          </cell>
          <cell r="H102">
            <v>5.4868701093109191</v>
          </cell>
          <cell r="I102">
            <v>76.863814421489309</v>
          </cell>
          <cell r="J102">
            <v>14.300244543532894</v>
          </cell>
          <cell r="K102">
            <v>3.7428172878194306</v>
          </cell>
          <cell r="L102">
            <v>18.697284222028486</v>
          </cell>
          <cell r="M102">
            <v>37.017706964514737</v>
          </cell>
          <cell r="N102">
            <v>55.714991186543223</v>
          </cell>
        </row>
        <row r="103">
          <cell r="B103" t="str">
            <v>10"</v>
          </cell>
          <cell r="C103">
            <v>10.75</v>
          </cell>
          <cell r="D103" t="str">
            <v>20</v>
          </cell>
          <cell r="E103">
            <v>0.25</v>
          </cell>
          <cell r="F103">
            <v>0.21875</v>
          </cell>
          <cell r="G103">
            <v>10.25</v>
          </cell>
          <cell r="H103">
            <v>8.2466807156732074</v>
          </cell>
          <cell r="I103">
            <v>113.71399580596258</v>
          </cell>
          <cell r="J103">
            <v>21.156092242969784</v>
          </cell>
          <cell r="K103">
            <v>3.7133626943782372</v>
          </cell>
          <cell r="L103">
            <v>28.101728336453665</v>
          </cell>
          <cell r="M103">
            <v>35.819688605989228</v>
          </cell>
          <cell r="N103">
            <v>63.921416942442889</v>
          </cell>
        </row>
        <row r="104">
          <cell r="B104" t="str">
            <v>10"</v>
          </cell>
          <cell r="C104">
            <v>10.75</v>
          </cell>
          <cell r="D104" t="str">
            <v>30</v>
          </cell>
          <cell r="E104">
            <v>0.307</v>
          </cell>
          <cell r="F104">
            <v>0.268625</v>
          </cell>
          <cell r="G104">
            <v>10.135999999999999</v>
          </cell>
          <cell r="H104">
            <v>10.071949189001543</v>
          </cell>
          <cell r="I104">
            <v>137.41978372627682</v>
          </cell>
          <cell r="J104">
            <v>25.566471390935224</v>
          </cell>
          <cell r="K104">
            <v>3.6937531387465512</v>
          </cell>
          <cell r="L104">
            <v>34.321588247009103</v>
          </cell>
          <cell r="M104">
            <v>35.02734976388026</v>
          </cell>
          <cell r="N104">
            <v>69.348938010889356</v>
          </cell>
        </row>
        <row r="105">
          <cell r="B105" t="str">
            <v>10"</v>
          </cell>
          <cell r="C105">
            <v>10.75</v>
          </cell>
          <cell r="D105" t="str">
            <v>Std    40   40S</v>
          </cell>
          <cell r="E105">
            <v>0.36499999999999999</v>
          </cell>
          <cell r="F105">
            <v>0.31937499999999996</v>
          </cell>
          <cell r="G105">
            <v>10.02</v>
          </cell>
          <cell r="H105">
            <v>11.908285493248458</v>
          </cell>
          <cell r="I105">
            <v>160.73424182186673</v>
          </cell>
          <cell r="J105">
            <v>29.904044990114741</v>
          </cell>
          <cell r="K105">
            <v>3.673919058716455</v>
          </cell>
          <cell r="L105">
            <v>40.579163353347077</v>
          </cell>
          <cell r="M105">
            <v>34.230206438232109</v>
          </cell>
          <cell r="N105">
            <v>74.809369791579186</v>
          </cell>
        </row>
        <row r="106">
          <cell r="B106" t="str">
            <v>10"</v>
          </cell>
          <cell r="C106">
            <v>10.75</v>
          </cell>
          <cell r="D106" t="str">
            <v>XS     60   80S</v>
          </cell>
          <cell r="E106">
            <v>0.5</v>
          </cell>
          <cell r="F106">
            <v>0.4375</v>
          </cell>
          <cell r="G106">
            <v>9.75</v>
          </cell>
          <cell r="H106">
            <v>16.100662349647688</v>
          </cell>
          <cell r="I106">
            <v>211.95012546215904</v>
          </cell>
          <cell r="J106">
            <v>39.432581481331916</v>
          </cell>
          <cell r="K106">
            <v>3.6282313184249979</v>
          </cell>
          <cell r="L106">
            <v>54.865279133076186</v>
          </cell>
          <cell r="M106">
            <v>32.410319077757066</v>
          </cell>
          <cell r="N106">
            <v>87.275598210833252</v>
          </cell>
        </row>
        <row r="107">
          <cell r="B107" t="str">
            <v>10"</v>
          </cell>
          <cell r="C107">
            <v>10.75</v>
          </cell>
          <cell r="D107" t="str">
            <v>80</v>
          </cell>
          <cell r="E107">
            <v>0.59299999999999997</v>
          </cell>
          <cell r="F107">
            <v>0.51887499999999998</v>
          </cell>
          <cell r="G107">
            <v>9.5640000000000001</v>
          </cell>
          <cell r="H107">
            <v>18.92212985342934</v>
          </cell>
          <cell r="I107">
            <v>244.84360408778593</v>
          </cell>
          <cell r="J107">
            <v>45.552298434936915</v>
          </cell>
          <cell r="K107">
            <v>3.5971568286634374</v>
          </cell>
          <cell r="L107">
            <v>64.479827826675205</v>
          </cell>
          <cell r="M107">
            <v>31.185535804687124</v>
          </cell>
          <cell r="N107">
            <v>95.665363631362325</v>
          </cell>
        </row>
        <row r="108">
          <cell r="B108" t="str">
            <v>10"</v>
          </cell>
          <cell r="C108">
            <v>10.75</v>
          </cell>
          <cell r="E108">
            <v>0.625</v>
          </cell>
          <cell r="F108">
            <v>0.546875</v>
          </cell>
          <cell r="G108">
            <v>9.5</v>
          </cell>
          <cell r="H108">
            <v>19.880391010997908</v>
          </cell>
          <cell r="I108">
            <v>255.72706093443796</v>
          </cell>
          <cell r="J108">
            <v>47.577127615709387</v>
          </cell>
          <cell r="K108">
            <v>3.5865416838508932</v>
          </cell>
          <cell r="L108">
            <v>67.745237953950777</v>
          </cell>
          <cell r="M108">
            <v>30.769559992295328</v>
          </cell>
          <cell r="N108">
            <v>98.514797946246105</v>
          </cell>
        </row>
        <row r="109">
          <cell r="B109" t="str">
            <v>10"</v>
          </cell>
          <cell r="C109">
            <v>10.75</v>
          </cell>
          <cell r="D109" t="str">
            <v>100</v>
          </cell>
          <cell r="E109">
            <v>0.71799999999999997</v>
          </cell>
          <cell r="F109">
            <v>0.62824999999999998</v>
          </cell>
          <cell r="G109">
            <v>9.3140000000000001</v>
          </cell>
          <cell r="H109">
            <v>22.628816485583592</v>
          </cell>
          <cell r="I109">
            <v>286.131620125891</v>
          </cell>
          <cell r="J109">
            <v>53.23378979086344</v>
          </cell>
          <cell r="K109">
            <v>3.5559202043915441</v>
          </cell>
          <cell r="L109">
            <v>77.110885625141194</v>
          </cell>
          <cell r="M109">
            <v>29.576483855837953</v>
          </cell>
          <cell r="N109">
            <v>106.68736948097914</v>
          </cell>
        </row>
        <row r="110">
          <cell r="B110" t="str">
            <v>10"</v>
          </cell>
          <cell r="C110">
            <v>10.75</v>
          </cell>
          <cell r="E110">
            <v>0.75</v>
          </cell>
          <cell r="F110">
            <v>0.65625</v>
          </cell>
          <cell r="G110">
            <v>9.25</v>
          </cell>
          <cell r="H110">
            <v>23.561944901923447</v>
          </cell>
          <cell r="I110">
            <v>296.18101052495962</v>
          </cell>
          <cell r="J110">
            <v>55.103443818597135</v>
          </cell>
          <cell r="K110">
            <v>3.5454636509207087</v>
          </cell>
          <cell r="L110">
            <v>80.290652389867589</v>
          </cell>
          <cell r="M110">
            <v>29.1714180259365</v>
          </cell>
          <cell r="N110">
            <v>109.46207041580409</v>
          </cell>
        </row>
        <row r="111">
          <cell r="B111" t="str">
            <v>10"</v>
          </cell>
          <cell r="C111">
            <v>10.75</v>
          </cell>
          <cell r="D111" t="str">
            <v>120</v>
          </cell>
          <cell r="E111">
            <v>0.84299999999999997</v>
          </cell>
          <cell r="F111">
            <v>0.73762499999999998</v>
          </cell>
          <cell r="G111">
            <v>9.0640000000000001</v>
          </cell>
          <cell r="H111">
            <v>26.237328347313166</v>
          </cell>
          <cell r="I111">
            <v>324.22548272635999</v>
          </cell>
          <cell r="J111">
            <v>60.321020042113489</v>
          </cell>
          <cell r="K111">
            <v>3.5153111170990257</v>
          </cell>
          <cell r="L111">
            <v>89.407399038649416</v>
          </cell>
          <cell r="M111">
            <v>28.010049026091686</v>
          </cell>
          <cell r="N111">
            <v>117.41744806474111</v>
          </cell>
        </row>
        <row r="112">
          <cell r="B112" t="str">
            <v>10"</v>
          </cell>
          <cell r="C112">
            <v>10.75</v>
          </cell>
          <cell r="E112">
            <v>0.875</v>
          </cell>
          <cell r="F112">
            <v>0.765625</v>
          </cell>
          <cell r="G112">
            <v>9</v>
          </cell>
          <cell r="H112">
            <v>27.145324022424305</v>
          </cell>
          <cell r="I112">
            <v>333.48454707236112</v>
          </cell>
          <cell r="J112">
            <v>62.043636664625325</v>
          </cell>
          <cell r="K112">
            <v>3.5050187232024883</v>
          </cell>
          <cell r="L112">
            <v>92.501522440826633</v>
          </cell>
          <cell r="M112">
            <v>27.615893178680572</v>
          </cell>
          <cell r="N112">
            <v>120.1174156195072</v>
          </cell>
        </row>
        <row r="113">
          <cell r="B113" t="str">
            <v>10"</v>
          </cell>
          <cell r="C113">
            <v>10.75</v>
          </cell>
          <cell r="D113" t="str">
            <v>140</v>
          </cell>
          <cell r="E113">
            <v>1</v>
          </cell>
          <cell r="F113">
            <v>0.875</v>
          </cell>
          <cell r="G113">
            <v>8.75</v>
          </cell>
          <cell r="H113">
            <v>30.630528372500482</v>
          </cell>
          <cell r="I113">
            <v>367.80564147291597</v>
          </cell>
          <cell r="J113">
            <v>68.428956553100647</v>
          </cell>
          <cell r="K113">
            <v>3.465229068907278</v>
          </cell>
          <cell r="L113">
            <v>104.37784810682787</v>
          </cell>
          <cell r="M113">
            <v>26.102985450527552</v>
          </cell>
          <cell r="N113">
            <v>130.48083355735542</v>
          </cell>
        </row>
        <row r="114">
          <cell r="B114" t="str">
            <v>10"</v>
          </cell>
          <cell r="C114">
            <v>10.75</v>
          </cell>
          <cell r="D114" t="str">
            <v>160</v>
          </cell>
          <cell r="E114">
            <v>1.125</v>
          </cell>
          <cell r="F114">
            <v>0.984375</v>
          </cell>
          <cell r="G114">
            <v>8.5</v>
          </cell>
          <cell r="H114">
            <v>34.017557952151975</v>
          </cell>
          <cell r="I114">
            <v>399.30766268053395</v>
          </cell>
          <cell r="J114">
            <v>74.289797708006319</v>
          </cell>
          <cell r="K114">
            <v>3.4261175184164365</v>
          </cell>
          <cell r="L114">
            <v>115.91962938787134</v>
          </cell>
          <cell r="M114">
            <v>24.632694841477427</v>
          </cell>
          <cell r="N114">
            <v>140.55232422934876</v>
          </cell>
        </row>
        <row r="115">
          <cell r="B115" t="str">
            <v>12"</v>
          </cell>
          <cell r="C115">
            <v>12.75</v>
          </cell>
          <cell r="D115" t="str">
            <v>5S</v>
          </cell>
          <cell r="E115">
            <v>0.16500000000000001</v>
          </cell>
          <cell r="F115">
            <v>0.144375</v>
          </cell>
          <cell r="G115">
            <v>12.42</v>
          </cell>
          <cell r="H115">
            <v>6.5235956849955565</v>
          </cell>
          <cell r="I115">
            <v>129.17490056031494</v>
          </cell>
          <cell r="J115">
            <v>20.262729499657244</v>
          </cell>
          <cell r="K115">
            <v>4.4498518233756954</v>
          </cell>
          <cell r="L115">
            <v>22.230072927182682</v>
          </cell>
          <cell r="M115">
            <v>52.591706969479283</v>
          </cell>
          <cell r="N115">
            <v>74.821779896661965</v>
          </cell>
        </row>
        <row r="116">
          <cell r="B116" t="str">
            <v>12"</v>
          </cell>
          <cell r="C116">
            <v>12.75</v>
          </cell>
          <cell r="D116" t="str">
            <v>10S</v>
          </cell>
          <cell r="E116">
            <v>0.18</v>
          </cell>
          <cell r="F116">
            <v>0.1575</v>
          </cell>
          <cell r="G116">
            <v>12.39</v>
          </cell>
          <cell r="H116">
            <v>7.1081675380122631</v>
          </cell>
          <cell r="I116">
            <v>140.41945070688809</v>
          </cell>
          <cell r="J116">
            <v>22.02658050304127</v>
          </cell>
          <cell r="K116">
            <v>4.4446217499355321</v>
          </cell>
          <cell r="L116">
            <v>24.222084012975248</v>
          </cell>
          <cell r="M116">
            <v>52.33794759549297</v>
          </cell>
          <cell r="N116">
            <v>76.560031608468222</v>
          </cell>
        </row>
        <row r="117">
          <cell r="B117" t="str">
            <v>12"</v>
          </cell>
          <cell r="C117">
            <v>12.75</v>
          </cell>
          <cell r="D117" t="str">
            <v>20</v>
          </cell>
          <cell r="E117">
            <v>0.25</v>
          </cell>
          <cell r="F117">
            <v>0.21875</v>
          </cell>
          <cell r="G117">
            <v>12.25</v>
          </cell>
          <cell r="H117">
            <v>9.8174770424681039</v>
          </cell>
          <cell r="I117">
            <v>191.82429752509944</v>
          </cell>
          <cell r="J117">
            <v>30.090085886290108</v>
          </cell>
          <cell r="K117">
            <v>4.4203011775217309</v>
          </cell>
          <cell r="L117">
            <v>33.45443849577817</v>
          </cell>
          <cell r="M117">
            <v>51.161851483033999</v>
          </cell>
          <cell r="N117">
            <v>84.616289978812176</v>
          </cell>
        </row>
        <row r="118">
          <cell r="B118" t="str">
            <v>12"</v>
          </cell>
          <cell r="C118">
            <v>12.75</v>
          </cell>
          <cell r="D118" t="str">
            <v>30</v>
          </cell>
          <cell r="E118">
            <v>0.33</v>
          </cell>
          <cell r="F118">
            <v>0.28875000000000001</v>
          </cell>
          <cell r="G118">
            <v>12.09</v>
          </cell>
          <cell r="H118">
            <v>12.876131650003119</v>
          </cell>
          <cell r="I118">
            <v>248.45349062402838</v>
          </cell>
          <cell r="J118">
            <v>38.973096568475036</v>
          </cell>
          <cell r="K118">
            <v>4.3926828362630514</v>
          </cell>
          <cell r="L118">
            <v>43.877235718014823</v>
          </cell>
          <cell r="M118">
            <v>49.834106613959264</v>
          </cell>
          <cell r="N118">
            <v>93.711342331974095</v>
          </cell>
        </row>
        <row r="119">
          <cell r="B119" t="str">
            <v>12"</v>
          </cell>
          <cell r="C119">
            <v>12.75</v>
          </cell>
          <cell r="D119" t="str">
            <v>Std            40S</v>
          </cell>
          <cell r="E119">
            <v>0.375</v>
          </cell>
          <cell r="F119">
            <v>0.328125</v>
          </cell>
          <cell r="G119">
            <v>12</v>
          </cell>
          <cell r="H119">
            <v>14.578953408065134</v>
          </cell>
          <cell r="I119">
            <v>279.33502525999796</v>
          </cell>
          <cell r="J119">
            <v>43.817258864313409</v>
          </cell>
          <cell r="K119">
            <v>4.3772315737232823</v>
          </cell>
          <cell r="L119">
            <v>49.679841166230581</v>
          </cell>
          <cell r="M119">
            <v>49.094921206543248</v>
          </cell>
          <cell r="N119">
            <v>98.774762372773836</v>
          </cell>
        </row>
        <row r="120">
          <cell r="B120" t="str">
            <v>12"</v>
          </cell>
          <cell r="C120">
            <v>12.75</v>
          </cell>
          <cell r="D120" t="str">
            <v>40</v>
          </cell>
          <cell r="E120">
            <v>0.40600000000000003</v>
          </cell>
          <cell r="F120">
            <v>0.35525000000000001</v>
          </cell>
          <cell r="G120">
            <v>11.938000000000001</v>
          </cell>
          <cell r="H120">
            <v>15.744606804660425</v>
          </cell>
          <cell r="I120">
            <v>300.2086606810584</v>
          </cell>
          <cell r="J120">
            <v>47.091554616636614</v>
          </cell>
          <cell r="K120">
            <v>4.3666230086876059</v>
          </cell>
          <cell r="L120">
            <v>53.651969615841743</v>
          </cell>
          <cell r="M120">
            <v>48.588917582388959</v>
          </cell>
          <cell r="N120">
            <v>102.24088719823069</v>
          </cell>
        </row>
        <row r="121">
          <cell r="B121" t="str">
            <v>12"</v>
          </cell>
          <cell r="C121">
            <v>12.75</v>
          </cell>
          <cell r="D121" t="str">
            <v>XS             80S</v>
          </cell>
          <cell r="E121">
            <v>0.5</v>
          </cell>
          <cell r="F121">
            <v>0.4375</v>
          </cell>
          <cell r="G121">
            <v>11.75</v>
          </cell>
          <cell r="H121">
            <v>19.242255003237482</v>
          </cell>
          <cell r="I121">
            <v>361.54393189676676</v>
          </cell>
          <cell r="J121">
            <v>56.712773630865378</v>
          </cell>
          <cell r="K121">
            <v>4.3346352210999255</v>
          </cell>
          <cell r="L121">
            <v>65.570699451725204</v>
          </cell>
          <cell r="M121">
            <v>47.070608049155396</v>
          </cell>
          <cell r="N121">
            <v>112.6413075008806</v>
          </cell>
        </row>
        <row r="122">
          <cell r="B122" t="str">
            <v>12"</v>
          </cell>
          <cell r="C122">
            <v>12.75</v>
          </cell>
          <cell r="D122" t="str">
            <v>60</v>
          </cell>
          <cell r="E122">
            <v>0.56200000000000006</v>
          </cell>
          <cell r="F122">
            <v>0.49175000000000002</v>
          </cell>
          <cell r="G122">
            <v>11.625999999999999</v>
          </cell>
          <cell r="H122">
            <v>21.518828969217257</v>
          </cell>
          <cell r="I122">
            <v>400.42018529805438</v>
          </cell>
          <cell r="J122">
            <v>62.811009458518335</v>
          </cell>
          <cell r="K122">
            <v>4.3136873437930108</v>
          </cell>
          <cell r="L122">
            <v>73.328446518156156</v>
          </cell>
          <cell r="M122">
            <v>46.082360015215144</v>
          </cell>
          <cell r="N122">
            <v>119.4108065333713</v>
          </cell>
        </row>
        <row r="123">
          <cell r="B123" t="str">
            <v>12"</v>
          </cell>
          <cell r="C123">
            <v>12.75</v>
          </cell>
          <cell r="E123">
            <v>0.625</v>
          </cell>
          <cell r="F123">
            <v>0.546875</v>
          </cell>
          <cell r="G123">
            <v>11.5</v>
          </cell>
          <cell r="H123">
            <v>23.80738182798515</v>
          </cell>
          <cell r="I123">
            <v>438.6696096976795</v>
          </cell>
          <cell r="J123">
            <v>68.810919168263453</v>
          </cell>
          <cell r="K123">
            <v>4.2925262084231939</v>
          </cell>
          <cell r="L123">
            <v>81.127013352262054</v>
          </cell>
          <cell r="M123">
            <v>45.088912010870445</v>
          </cell>
          <cell r="N123">
            <v>126.2159253631325</v>
          </cell>
        </row>
        <row r="124">
          <cell r="B124" t="str">
            <v>12"</v>
          </cell>
          <cell r="C124">
            <v>12.75</v>
          </cell>
          <cell r="D124" t="str">
            <v>80</v>
          </cell>
          <cell r="E124">
            <v>0.68700000000000006</v>
          </cell>
          <cell r="F124">
            <v>0.60112500000000002</v>
          </cell>
          <cell r="G124">
            <v>11.375999999999999</v>
          </cell>
          <cell r="H124">
            <v>26.035261107834273</v>
          </cell>
          <cell r="I124">
            <v>475.10426055304021</v>
          </cell>
          <cell r="J124">
            <v>74.52615851812395</v>
          </cell>
          <cell r="K124">
            <v>4.2718254002241247</v>
          </cell>
          <cell r="L124">
            <v>88.718826403753923</v>
          </cell>
          <cell r="M124">
            <v>44.121802068005238</v>
          </cell>
          <cell r="N124">
            <v>132.84062847175915</v>
          </cell>
        </row>
        <row r="125">
          <cell r="B125" t="str">
            <v>12"</v>
          </cell>
          <cell r="C125">
            <v>12.75</v>
          </cell>
          <cell r="E125">
            <v>0.75</v>
          </cell>
          <cell r="F125">
            <v>0.65625</v>
          </cell>
          <cell r="G125">
            <v>11.25</v>
          </cell>
          <cell r="H125">
            <v>28.274333882308138</v>
          </cell>
          <cell r="I125">
            <v>510.92604898264625</v>
          </cell>
          <cell r="J125">
            <v>80.145262585513137</v>
          </cell>
          <cell r="K125">
            <v>4.2509190182829881</v>
          </cell>
          <cell r="L125">
            <v>96.348782867841123</v>
          </cell>
          <cell r="M125">
            <v>43.1498330916884</v>
          </cell>
          <cell r="N125">
            <v>139.49861595952953</v>
          </cell>
        </row>
        <row r="126">
          <cell r="B126" t="str">
            <v>12"</v>
          </cell>
          <cell r="C126">
            <v>12.75</v>
          </cell>
          <cell r="D126" t="str">
            <v>100</v>
          </cell>
          <cell r="E126">
            <v>0.84299999999999997</v>
          </cell>
          <cell r="F126">
            <v>0.73762499999999998</v>
          </cell>
          <cell r="G126">
            <v>11.064</v>
          </cell>
          <cell r="H126">
            <v>31.534053561265555</v>
          </cell>
          <cell r="I126">
            <v>561.65026086650084</v>
          </cell>
          <cell r="J126">
            <v>88.102001704549153</v>
          </cell>
          <cell r="K126">
            <v>4.2202976494555458</v>
          </cell>
          <cell r="L126">
            <v>107.45673769589163</v>
          </cell>
          <cell r="M126">
            <v>41.734806998943114</v>
          </cell>
          <cell r="N126">
            <v>149.19154469483476</v>
          </cell>
        </row>
        <row r="127">
          <cell r="B127" t="str">
            <v>12"</v>
          </cell>
          <cell r="C127">
            <v>12.75</v>
          </cell>
          <cell r="E127">
            <v>0.875</v>
          </cell>
          <cell r="F127">
            <v>0.765625</v>
          </cell>
          <cell r="G127">
            <v>11</v>
          </cell>
          <cell r="H127">
            <v>32.643111166206445</v>
          </cell>
          <cell r="I127">
            <v>578.52263812921342</v>
          </cell>
          <cell r="J127">
            <v>90.748649118307981</v>
          </cell>
          <cell r="K127">
            <v>4.2098285297622278</v>
          </cell>
          <cell r="L127">
            <v>111.23600799846241</v>
          </cell>
          <cell r="M127">
            <v>41.253371291609248</v>
          </cell>
          <cell r="N127">
            <v>152.48937929007167</v>
          </cell>
        </row>
        <row r="128">
          <cell r="B128" t="str">
            <v>12"</v>
          </cell>
          <cell r="C128">
            <v>12.75</v>
          </cell>
          <cell r="D128" t="str">
            <v>120</v>
          </cell>
          <cell r="E128">
            <v>1</v>
          </cell>
          <cell r="F128">
            <v>0.875</v>
          </cell>
          <cell r="G128">
            <v>10.75</v>
          </cell>
          <cell r="H128">
            <v>36.913713679680072</v>
          </cell>
          <cell r="I128">
            <v>641.66416357256367</v>
          </cell>
          <cell r="J128">
            <v>100.65320212902959</v>
          </cell>
          <cell r="K128">
            <v>4.1692700200394786</v>
          </cell>
          <cell r="L128">
            <v>125.78868874412593</v>
          </cell>
          <cell r="M128">
            <v>39.399526610633011</v>
          </cell>
          <cell r="N128">
            <v>165.18821535475894</v>
          </cell>
        </row>
        <row r="129">
          <cell r="B129" t="str">
            <v>12"</v>
          </cell>
          <cell r="C129">
            <v>12.75</v>
          </cell>
          <cell r="D129" t="str">
            <v>140</v>
          </cell>
          <cell r="E129">
            <v>1.125</v>
          </cell>
          <cell r="F129">
            <v>0.984375</v>
          </cell>
          <cell r="G129">
            <v>10.5</v>
          </cell>
          <cell r="H129">
            <v>41.086141422729014</v>
          </cell>
          <cell r="I129">
            <v>700.55080980551622</v>
          </cell>
          <cell r="J129">
            <v>109.89032310674764</v>
          </cell>
          <cell r="K129">
            <v>4.1292591647897323</v>
          </cell>
          <cell r="L129">
            <v>140.00682510483165</v>
          </cell>
          <cell r="M129">
            <v>37.588299048759673</v>
          </cell>
          <cell r="N129">
            <v>177.59512415359131</v>
          </cell>
        </row>
        <row r="130">
          <cell r="B130" t="str">
            <v>12"</v>
          </cell>
          <cell r="C130">
            <v>12.75</v>
          </cell>
          <cell r="D130" t="str">
            <v>160</v>
          </cell>
          <cell r="E130">
            <v>1.3120000000000001</v>
          </cell>
          <cell r="F130">
            <v>1.1480000000000001</v>
          </cell>
          <cell r="G130">
            <v>10.125999999999999</v>
          </cell>
          <cell r="H130">
            <v>47.144800244549202</v>
          </cell>
          <cell r="I130">
            <v>781.12562385464969</v>
          </cell>
          <cell r="J130">
            <v>122.52950962425878</v>
          </cell>
          <cell r="K130">
            <v>4.0704604776364057</v>
          </cell>
          <cell r="L130">
            <v>160.65256005737618</v>
          </cell>
          <cell r="M130">
            <v>34.958269118499217</v>
          </cell>
          <cell r="N130">
            <v>195.61082917587538</v>
          </cell>
        </row>
        <row r="131">
          <cell r="B131" t="str">
            <v>14"</v>
          </cell>
          <cell r="C131">
            <v>14</v>
          </cell>
          <cell r="D131" t="str">
            <v>10</v>
          </cell>
          <cell r="E131">
            <v>0.25</v>
          </cell>
          <cell r="F131">
            <v>0.21875</v>
          </cell>
          <cell r="G131">
            <v>13.5</v>
          </cell>
          <cell r="H131">
            <v>10.799224746714915</v>
          </cell>
          <cell r="I131">
            <v>255.30042252780726</v>
          </cell>
          <cell r="J131">
            <v>36.471488932543892</v>
          </cell>
          <cell r="K131">
            <v>4.8621625846941807</v>
          </cell>
          <cell r="L131">
            <v>36.799882345355982</v>
          </cell>
          <cell r="M131">
            <v>62.135759652031282</v>
          </cell>
          <cell r="N131">
            <v>98.935641997387265</v>
          </cell>
        </row>
        <row r="132">
          <cell r="B132" t="str">
            <v>14"</v>
          </cell>
          <cell r="C132">
            <v>14</v>
          </cell>
          <cell r="D132" t="str">
            <v>20</v>
          </cell>
          <cell r="E132">
            <v>0.312</v>
          </cell>
          <cell r="F132">
            <v>0.27300000000000002</v>
          </cell>
          <cell r="G132">
            <v>13.375999999999999</v>
          </cell>
          <cell r="H132">
            <v>13.41666151560918</v>
          </cell>
          <cell r="I132">
            <v>314.38372063202343</v>
          </cell>
          <cell r="J132">
            <v>44.911960090289064</v>
          </cell>
          <cell r="K132">
            <v>4.8406958177518229</v>
          </cell>
          <cell r="L132">
            <v>45.719167516360351</v>
          </cell>
          <cell r="M132">
            <v>60.999544980565766</v>
          </cell>
          <cell r="N132">
            <v>106.71871249692612</v>
          </cell>
        </row>
        <row r="133">
          <cell r="B133" t="str">
            <v>14"</v>
          </cell>
          <cell r="C133">
            <v>14</v>
          </cell>
          <cell r="D133" t="str">
            <v>Std     30</v>
          </cell>
          <cell r="E133">
            <v>0.375</v>
          </cell>
          <cell r="F133">
            <v>0.328125</v>
          </cell>
          <cell r="G133">
            <v>13.25</v>
          </cell>
          <cell r="H133">
            <v>16.05157496443535</v>
          </cell>
          <cell r="I133">
            <v>372.76020767018809</v>
          </cell>
          <cell r="J133">
            <v>53.251458238598296</v>
          </cell>
          <cell r="K133">
            <v>4.8189891315503086</v>
          </cell>
          <cell r="L133">
            <v>54.69800694059731</v>
          </cell>
          <cell r="M133">
            <v>59.855743780026017</v>
          </cell>
          <cell r="N133">
            <v>114.55375072062333</v>
          </cell>
        </row>
        <row r="134">
          <cell r="B134" t="str">
            <v>14"</v>
          </cell>
          <cell r="C134">
            <v>14</v>
          </cell>
          <cell r="D134" t="str">
            <v>40</v>
          </cell>
          <cell r="E134">
            <v>0.438</v>
          </cell>
          <cell r="F134">
            <v>0.38324999999999998</v>
          </cell>
          <cell r="G134">
            <v>13.124000000000001</v>
          </cell>
          <cell r="H134">
            <v>18.661550450777316</v>
          </cell>
          <cell r="I134">
            <v>429.4948558241723</v>
          </cell>
          <cell r="J134">
            <v>61.356407974881755</v>
          </cell>
          <cell r="K134">
            <v>4.7973910618168283</v>
          </cell>
          <cell r="L134">
            <v>63.591866738344798</v>
          </cell>
          <cell r="M134">
            <v>58.722768009612324</v>
          </cell>
          <cell r="N134">
            <v>122.31463474795711</v>
          </cell>
        </row>
        <row r="135">
          <cell r="B135" t="str">
            <v>14"</v>
          </cell>
          <cell r="C135">
            <v>14</v>
          </cell>
          <cell r="D135" t="str">
            <v>XS</v>
          </cell>
          <cell r="E135">
            <v>0.5</v>
          </cell>
          <cell r="F135">
            <v>0.4375</v>
          </cell>
          <cell r="G135">
            <v>13</v>
          </cell>
          <cell r="H135">
            <v>21.205750411731103</v>
          </cell>
          <cell r="I135">
            <v>483.75618126761577</v>
          </cell>
          <cell r="J135">
            <v>69.108025895373686</v>
          </cell>
          <cell r="K135">
            <v>4.7762432936356998</v>
          </cell>
          <cell r="L135">
            <v>72.261587150880843</v>
          </cell>
          <cell r="M135">
            <v>57.618345027123659</v>
          </cell>
          <cell r="N135">
            <v>129.87993217800451</v>
          </cell>
        </row>
        <row r="136">
          <cell r="B136" t="str">
            <v>14"</v>
          </cell>
          <cell r="C136">
            <v>14</v>
          </cell>
          <cell r="D136" t="str">
            <v>60</v>
          </cell>
          <cell r="E136">
            <v>0.59299999999999997</v>
          </cell>
          <cell r="F136">
            <v>0.51887499999999998</v>
          </cell>
          <cell r="G136">
            <v>12.814</v>
          </cell>
          <cell r="H136">
            <v>24.976764295060256</v>
          </cell>
          <cell r="I136">
            <v>562.28721448147712</v>
          </cell>
          <cell r="J136">
            <v>80.326744925925297</v>
          </cell>
          <cell r="K136">
            <v>4.7447246758900565</v>
          </cell>
          <cell r="L136">
            <v>85.111849135791473</v>
          </cell>
          <cell r="M136">
            <v>55.981368978090458</v>
          </cell>
          <cell r="N136">
            <v>141.09321811388193</v>
          </cell>
        </row>
        <row r="137">
          <cell r="B137" t="str">
            <v>14"</v>
          </cell>
          <cell r="C137">
            <v>14</v>
          </cell>
          <cell r="E137">
            <v>0.625</v>
          </cell>
          <cell r="F137">
            <v>0.546875</v>
          </cell>
          <cell r="G137">
            <v>12.75</v>
          </cell>
          <cell r="H137">
            <v>26.261751088602178</v>
          </cell>
          <cell r="I137">
            <v>588.52994529418243</v>
          </cell>
          <cell r="J137">
            <v>84.075706470597495</v>
          </cell>
          <cell r="K137">
            <v>4.7339366546247748</v>
          </cell>
          <cell r="L137">
            <v>89.490622976206609</v>
          </cell>
          <cell r="M137">
            <v>55.423563393324201</v>
          </cell>
          <cell r="N137">
            <v>144.9141863695308</v>
          </cell>
        </row>
        <row r="138">
          <cell r="B138" t="str">
            <v>14"</v>
          </cell>
          <cell r="C138">
            <v>14</v>
          </cell>
          <cell r="D138" t="str">
            <v>80</v>
          </cell>
          <cell r="E138">
            <v>0.75</v>
          </cell>
          <cell r="F138">
            <v>0.65625</v>
          </cell>
          <cell r="G138">
            <v>12.5</v>
          </cell>
          <cell r="H138">
            <v>31.21957699504857</v>
          </cell>
          <cell r="I138">
            <v>687.3184997816162</v>
          </cell>
          <cell r="J138">
            <v>98.188357111659457</v>
          </cell>
          <cell r="K138">
            <v>4.6920810947808649</v>
          </cell>
          <cell r="L138">
            <v>106.38511441657458</v>
          </cell>
          <cell r="M138">
            <v>53.27139887862765</v>
          </cell>
          <cell r="N138">
            <v>159.65651329520222</v>
          </cell>
        </row>
        <row r="139">
          <cell r="B139" t="str">
            <v>14"</v>
          </cell>
          <cell r="C139">
            <v>14</v>
          </cell>
          <cell r="E139">
            <v>0.875</v>
          </cell>
          <cell r="F139">
            <v>0.765625</v>
          </cell>
          <cell r="G139">
            <v>12.25</v>
          </cell>
          <cell r="H139">
            <v>36.07922813107028</v>
          </cell>
          <cell r="I139">
            <v>780.35424281928181</v>
          </cell>
          <cell r="J139">
            <v>111.47917754561169</v>
          </cell>
          <cell r="K139">
            <v>4.6506887930714091</v>
          </cell>
          <cell r="L139">
            <v>122.94506147198477</v>
          </cell>
          <cell r="M139">
            <v>51.161851483033992</v>
          </cell>
          <cell r="N139">
            <v>174.10691295501877</v>
          </cell>
        </row>
        <row r="140">
          <cell r="B140" t="str">
            <v>14"</v>
          </cell>
          <cell r="C140">
            <v>14</v>
          </cell>
          <cell r="D140" t="str">
            <v>100</v>
          </cell>
          <cell r="E140">
            <v>0.93700000000000006</v>
          </cell>
          <cell r="F140">
            <v>0.81987500000000002</v>
          </cell>
          <cell r="G140">
            <v>12.125999999999999</v>
          </cell>
          <cell r="H140">
            <v>38.453191469311335</v>
          </cell>
          <cell r="I140">
            <v>824.43612708980118</v>
          </cell>
          <cell r="J140">
            <v>117.77658958425731</v>
          </cell>
          <cell r="K140">
            <v>4.6303339242434776</v>
          </cell>
          <cell r="L140">
            <v>131.03467656829383</v>
          </cell>
          <cell r="M140">
            <v>50.131327266943664</v>
          </cell>
          <cell r="N140">
            <v>181.16600383523749</v>
          </cell>
        </row>
        <row r="141">
          <cell r="B141" t="str">
            <v>14"</v>
          </cell>
          <cell r="C141">
            <v>14</v>
          </cell>
          <cell r="D141" t="str">
            <v>120</v>
          </cell>
          <cell r="E141">
            <v>1.093</v>
          </cell>
          <cell r="F141">
            <v>0.95637499999999998</v>
          </cell>
          <cell r="G141">
            <v>11.814</v>
          </cell>
          <cell r="H141">
            <v>44.319550263212626</v>
          </cell>
          <cell r="I141">
            <v>929.52111851738857</v>
          </cell>
          <cell r="J141">
            <v>132.7887312167698</v>
          </cell>
          <cell r="K141">
            <v>4.5796465202021865</v>
          </cell>
          <cell r="L141">
            <v>151.02512203771349</v>
          </cell>
          <cell r="M141">
            <v>47.584773703960273</v>
          </cell>
          <cell r="N141">
            <v>198.60989574167377</v>
          </cell>
        </row>
        <row r="142">
          <cell r="B142" t="str">
            <v>14"</v>
          </cell>
          <cell r="C142">
            <v>14</v>
          </cell>
          <cell r="D142" t="str">
            <v>140</v>
          </cell>
          <cell r="E142">
            <v>1.25</v>
          </cell>
          <cell r="F142">
            <v>1.09375</v>
          </cell>
          <cell r="G142">
            <v>11.5</v>
          </cell>
          <cell r="H142">
            <v>50.069132916587328</v>
          </cell>
          <cell r="I142">
            <v>1027.199554991862</v>
          </cell>
          <cell r="J142">
            <v>146.742793570266</v>
          </cell>
          <cell r="K142">
            <v>4.5294177329983594</v>
          </cell>
          <cell r="L142">
            <v>170.61763632846868</v>
          </cell>
          <cell r="M142">
            <v>45.088912010870438</v>
          </cell>
          <cell r="N142">
            <v>215.70654833933912</v>
          </cell>
        </row>
        <row r="143">
          <cell r="B143" t="str">
            <v>14"</v>
          </cell>
          <cell r="C143">
            <v>14</v>
          </cell>
          <cell r="D143" t="str">
            <v>160</v>
          </cell>
          <cell r="E143">
            <v>1.4059999999999999</v>
          </cell>
          <cell r="F143">
            <v>1.2302499999999998</v>
          </cell>
          <cell r="G143">
            <v>11.188000000000001</v>
          </cell>
          <cell r="H143">
            <v>55.628696338309638</v>
          </cell>
          <cell r="I143">
            <v>1116.6464479964241</v>
          </cell>
          <cell r="J143">
            <v>159.52092114234628</v>
          </cell>
          <cell r="K143">
            <v>4.4803134934957392</v>
          </cell>
          <cell r="L143">
            <v>189.56263327125029</v>
          </cell>
          <cell r="M143">
            <v>42.675536604146671</v>
          </cell>
          <cell r="N143">
            <v>232.23816987539698</v>
          </cell>
        </row>
        <row r="144">
          <cell r="B144" t="str">
            <v>16"</v>
          </cell>
          <cell r="C144">
            <v>16</v>
          </cell>
          <cell r="D144" t="str">
            <v>10</v>
          </cell>
          <cell r="E144">
            <v>0.25</v>
          </cell>
          <cell r="F144">
            <v>0.21875</v>
          </cell>
          <cell r="G144">
            <v>15.5</v>
          </cell>
          <cell r="H144">
            <v>12.370021073509811</v>
          </cell>
          <cell r="I144">
            <v>383.66393485807771</v>
          </cell>
          <cell r="J144">
            <v>47.957991857259714</v>
          </cell>
          <cell r="K144">
            <v>5.5691673524863656</v>
          </cell>
          <cell r="L144">
            <v>42.152592504680491</v>
          </cell>
          <cell r="M144">
            <v>81.910102915777884</v>
          </cell>
          <cell r="N144">
            <v>124.06269542045837</v>
          </cell>
        </row>
        <row r="145">
          <cell r="B145" t="str">
            <v>16"</v>
          </cell>
          <cell r="C145">
            <v>16</v>
          </cell>
          <cell r="D145" t="str">
            <v>20</v>
          </cell>
          <cell r="E145">
            <v>0.312</v>
          </cell>
          <cell r="F145">
            <v>0.27300000000000002</v>
          </cell>
          <cell r="G145">
            <v>15.375999999999999</v>
          </cell>
          <cell r="H145">
            <v>15.377015331449217</v>
          </cell>
          <cell r="I145">
            <v>473.24819051783265</v>
          </cell>
          <cell r="J145">
            <v>59.156023814729082</v>
          </cell>
          <cell r="K145">
            <v>5.5476423821295482</v>
          </cell>
          <cell r="L145">
            <v>52.399349795197352</v>
          </cell>
          <cell r="M145">
            <v>80.604783515712029</v>
          </cell>
          <cell r="N145">
            <v>133.00413331090937</v>
          </cell>
        </row>
        <row r="146">
          <cell r="B146" t="str">
            <v>16"</v>
          </cell>
          <cell r="C146">
            <v>16</v>
          </cell>
          <cell r="D146" t="str">
            <v>Std     30</v>
          </cell>
          <cell r="E146">
            <v>0.375</v>
          </cell>
          <cell r="F146">
            <v>0.328125</v>
          </cell>
          <cell r="G146">
            <v>15.25</v>
          </cell>
          <cell r="H146">
            <v>18.407769454627694</v>
          </cell>
          <cell r="I146">
            <v>562.08411651103393</v>
          </cell>
          <cell r="J146">
            <v>70.260514563879241</v>
          </cell>
          <cell r="K146">
            <v>5.5258624892409332</v>
          </cell>
          <cell r="L146">
            <v>62.727072179584063</v>
          </cell>
          <cell r="M146">
            <v>79.289150090949391</v>
          </cell>
          <cell r="N146">
            <v>142.01622227053346</v>
          </cell>
        </row>
        <row r="147">
          <cell r="B147" t="str">
            <v>16"</v>
          </cell>
          <cell r="C147">
            <v>16</v>
          </cell>
          <cell r="D147" t="str">
            <v>XS      40</v>
          </cell>
          <cell r="E147">
            <v>0.5</v>
          </cell>
          <cell r="F147">
            <v>0.4375</v>
          </cell>
          <cell r="G147">
            <v>15</v>
          </cell>
          <cell r="H147">
            <v>24.347343065320896</v>
          </cell>
          <cell r="I147">
            <v>731.94200090120944</v>
          </cell>
          <cell r="J147">
            <v>91.49275011265118</v>
          </cell>
          <cell r="K147">
            <v>5.4829280498653272</v>
          </cell>
          <cell r="L147">
            <v>82.967007469529861</v>
          </cell>
          <cell r="M147">
            <v>76.710814385223827</v>
          </cell>
          <cell r="N147">
            <v>159.67782185475369</v>
          </cell>
        </row>
        <row r="148">
          <cell r="B148" t="str">
            <v>16"</v>
          </cell>
          <cell r="C148">
            <v>16</v>
          </cell>
          <cell r="E148">
            <v>0.625</v>
          </cell>
          <cell r="F148">
            <v>0.546875</v>
          </cell>
          <cell r="G148">
            <v>14.75</v>
          </cell>
          <cell r="H148">
            <v>30.188741905589417</v>
          </cell>
          <cell r="I148">
            <v>893.51600554160552</v>
          </cell>
          <cell r="J148">
            <v>111.68950069270069</v>
          </cell>
          <cell r="K148">
            <v>5.4403728043214095</v>
          </cell>
          <cell r="L148">
            <v>102.87239837451786</v>
          </cell>
          <cell r="M148">
            <v>74.175095798601149</v>
          </cell>
          <cell r="N148">
            <v>177.04749417311899</v>
          </cell>
        </row>
        <row r="149">
          <cell r="B149" t="str">
            <v>16"</v>
          </cell>
          <cell r="C149">
            <v>16</v>
          </cell>
          <cell r="D149" t="str">
            <v>60</v>
          </cell>
          <cell r="E149">
            <v>0.65600000000000003</v>
          </cell>
          <cell r="F149">
            <v>0.57400000000000007</v>
          </cell>
          <cell r="G149">
            <v>14.688000000000001</v>
          </cell>
          <cell r="H149">
            <v>31.622216075903246</v>
          </cell>
          <cell r="I149">
            <v>932.33626394004375</v>
          </cell>
          <cell r="J149">
            <v>116.54203299250547</v>
          </cell>
          <cell r="K149">
            <v>5.4298788200106269</v>
          </cell>
          <cell r="L149">
            <v>107.75716390629388</v>
          </cell>
          <cell r="M149">
            <v>73.552832673534141</v>
          </cell>
          <cell r="N149">
            <v>181.30999657982801</v>
          </cell>
        </row>
        <row r="150">
          <cell r="B150" t="str">
            <v>16"</v>
          </cell>
          <cell r="C150">
            <v>16</v>
          </cell>
          <cell r="E150">
            <v>0.75</v>
          </cell>
          <cell r="F150">
            <v>0.65625</v>
          </cell>
          <cell r="G150">
            <v>14.5</v>
          </cell>
          <cell r="H150">
            <v>35.931965975433258</v>
          </cell>
          <cell r="I150">
            <v>1047.0799460028597</v>
          </cell>
          <cell r="J150">
            <v>130.88499325035747</v>
          </cell>
          <cell r="K150">
            <v>5.398205720422296</v>
          </cell>
          <cell r="L150">
            <v>122.44324489454809</v>
          </cell>
          <cell r="M150">
            <v>71.68199433108137</v>
          </cell>
          <cell r="N150">
            <v>194.12523922562946</v>
          </cell>
        </row>
        <row r="151">
          <cell r="B151" t="str">
            <v>16"</v>
          </cell>
          <cell r="C151">
            <v>16</v>
          </cell>
          <cell r="D151" t="str">
            <v>80</v>
          </cell>
          <cell r="E151">
            <v>0.84299999999999997</v>
          </cell>
          <cell r="F151">
            <v>0.73762499999999998</v>
          </cell>
          <cell r="G151">
            <v>14.314</v>
          </cell>
          <cell r="H151">
            <v>40.141232033938209</v>
          </cell>
          <cell r="I151">
            <v>1156.2947722685046</v>
          </cell>
          <cell r="J151">
            <v>144.53684653356308</v>
          </cell>
          <cell r="K151">
            <v>5.3670906690682987</v>
          </cell>
          <cell r="L151">
            <v>136.78691301391032</v>
          </cell>
          <cell r="M151">
            <v>69.854775462372814</v>
          </cell>
          <cell r="N151">
            <v>206.64168847628315</v>
          </cell>
        </row>
        <row r="152">
          <cell r="B152" t="str">
            <v>16"</v>
          </cell>
          <cell r="C152">
            <v>16</v>
          </cell>
          <cell r="E152">
            <v>0.875</v>
          </cell>
          <cell r="F152">
            <v>0.765625</v>
          </cell>
          <cell r="G152">
            <v>14.25</v>
          </cell>
          <cell r="H152">
            <v>41.577015274852421</v>
          </cell>
          <cell r="I152">
            <v>1192.9030359132462</v>
          </cell>
          <cell r="J152">
            <v>149.11287948915577</v>
          </cell>
          <cell r="K152">
            <v>5.3564359652664573</v>
          </cell>
          <cell r="L152">
            <v>141.67954702962055</v>
          </cell>
          <cell r="M152">
            <v>69.231509982664491</v>
          </cell>
          <cell r="N152">
            <v>210.91105701228503</v>
          </cell>
        </row>
        <row r="153">
          <cell r="B153" t="str">
            <v>16"</v>
          </cell>
          <cell r="C153">
            <v>16</v>
          </cell>
          <cell r="D153" t="str">
            <v>100</v>
          </cell>
          <cell r="E153">
            <v>1.0309999999999999</v>
          </cell>
          <cell r="F153">
            <v>0.90212499999999995</v>
          </cell>
          <cell r="G153">
            <v>13.938000000000001</v>
          </cell>
          <cell r="H153">
            <v>48.484321944964748</v>
          </cell>
          <cell r="I153">
            <v>1364.4331943725729</v>
          </cell>
          <cell r="J153">
            <v>170.55414929657161</v>
          </cell>
          <cell r="K153">
            <v>5.3048789100223583</v>
          </cell>
          <cell r="L153">
            <v>165.21716928910257</v>
          </cell>
          <cell r="M153">
            <v>66.233086764896086</v>
          </cell>
          <cell r="N153">
            <v>231.45025605399866</v>
          </cell>
        </row>
        <row r="154">
          <cell r="B154" t="str">
            <v>16"</v>
          </cell>
          <cell r="C154">
            <v>16</v>
          </cell>
          <cell r="D154" t="str">
            <v>120</v>
          </cell>
          <cell r="E154">
            <v>1.218</v>
          </cell>
          <cell r="F154">
            <v>1.06575</v>
          </cell>
          <cell r="G154">
            <v>13.564</v>
          </cell>
          <cell r="H154">
            <v>56.562729533333737</v>
          </cell>
          <cell r="I154">
            <v>1555.4117684723299</v>
          </cell>
          <cell r="J154">
            <v>194.42647105904123</v>
          </cell>
          <cell r="K154">
            <v>5.2439375473016456</v>
          </cell>
          <cell r="L154">
            <v>192.74548319702851</v>
          </cell>
          <cell r="M154">
            <v>62.726295184268579</v>
          </cell>
          <cell r="N154">
            <v>255.4717783812971</v>
          </cell>
        </row>
        <row r="155">
          <cell r="B155" t="str">
            <v>16"</v>
          </cell>
          <cell r="C155">
            <v>16</v>
          </cell>
          <cell r="D155" t="str">
            <v>140</v>
          </cell>
          <cell r="E155">
            <v>1.4379999999999999</v>
          </cell>
          <cell r="F155">
            <v>1.2582499999999999</v>
          </cell>
          <cell r="G155">
            <v>13.124000000000001</v>
          </cell>
          <cell r="H155">
            <v>65.785440254624206</v>
          </cell>
          <cell r="I155">
            <v>1760.7447427828472</v>
          </cell>
          <cell r="J155">
            <v>220.0930928478559</v>
          </cell>
          <cell r="K155">
            <v>5.1734863486820961</v>
          </cell>
          <cell r="L155">
            <v>224.17317151807998</v>
          </cell>
          <cell r="M155">
            <v>58.722768009612338</v>
          </cell>
          <cell r="N155">
            <v>282.89593952769235</v>
          </cell>
        </row>
        <row r="156">
          <cell r="B156" t="str">
            <v>16"</v>
          </cell>
          <cell r="C156">
            <v>16</v>
          </cell>
          <cell r="D156" t="str">
            <v>160</v>
          </cell>
          <cell r="E156">
            <v>1.593</v>
          </cell>
          <cell r="F156">
            <v>1.393875</v>
          </cell>
          <cell r="G156">
            <v>12.814</v>
          </cell>
          <cell r="H156">
            <v>72.100654098907157</v>
          </cell>
          <cell r="I156">
            <v>1893.5371014401519</v>
          </cell>
          <cell r="J156">
            <v>236.69213768001899</v>
          </cell>
          <cell r="K156">
            <v>5.1246865513902407</v>
          </cell>
          <cell r="L156">
            <v>245.69315391552666</v>
          </cell>
          <cell r="M156">
            <v>55.981368978090458</v>
          </cell>
          <cell r="N156">
            <v>301.67452289361711</v>
          </cell>
        </row>
        <row r="157">
          <cell r="B157" t="str">
            <v>18"</v>
          </cell>
          <cell r="C157">
            <v>18</v>
          </cell>
          <cell r="D157" t="str">
            <v>10</v>
          </cell>
          <cell r="E157">
            <v>0.25</v>
          </cell>
          <cell r="F157">
            <v>0.21875</v>
          </cell>
          <cell r="G157">
            <v>17.5</v>
          </cell>
          <cell r="H157">
            <v>13.940817400304708</v>
          </cell>
          <cell r="I157">
            <v>549.13751040887757</v>
          </cell>
          <cell r="J157">
            <v>61.015278934319731</v>
          </cell>
          <cell r="K157">
            <v>6.2761951053165959</v>
          </cell>
          <cell r="L157">
            <v>47.505302664005001</v>
          </cell>
          <cell r="M157">
            <v>104.41194180211021</v>
          </cell>
          <cell r="N157">
            <v>151.91724446611522</v>
          </cell>
        </row>
        <row r="158">
          <cell r="B158" t="str">
            <v>18"</v>
          </cell>
          <cell r="C158">
            <v>18</v>
          </cell>
          <cell r="D158" t="str">
            <v>20</v>
          </cell>
          <cell r="E158">
            <v>0.312</v>
          </cell>
          <cell r="F158">
            <v>0.27300000000000002</v>
          </cell>
          <cell r="G158">
            <v>17.376000000000001</v>
          </cell>
          <cell r="H158">
            <v>17.337369147289213</v>
          </cell>
          <cell r="I158">
            <v>678.24370639798781</v>
          </cell>
          <cell r="J158">
            <v>75.360411821998639</v>
          </cell>
          <cell r="K158">
            <v>6.2546251686252168</v>
          </cell>
          <cell r="L158">
            <v>59.079532074034226</v>
          </cell>
          <cell r="M158">
            <v>102.93751767344405</v>
          </cell>
          <cell r="N158">
            <v>162.01704974747827</v>
          </cell>
        </row>
        <row r="159">
          <cell r="B159" t="str">
            <v>18"</v>
          </cell>
          <cell r="C159">
            <v>18</v>
          </cell>
          <cell r="D159" t="str">
            <v>Std</v>
          </cell>
          <cell r="E159">
            <v>0.375</v>
          </cell>
          <cell r="F159">
            <v>0.328125</v>
          </cell>
          <cell r="G159">
            <v>17.25</v>
          </cell>
          <cell r="H159">
            <v>20.763963944820038</v>
          </cell>
          <cell r="I159">
            <v>806.63133371576282</v>
          </cell>
          <cell r="J159">
            <v>89.625703746195867</v>
          </cell>
          <cell r="K159">
            <v>6.2327888019729984</v>
          </cell>
          <cell r="L159">
            <v>70.756137418570816</v>
          </cell>
          <cell r="M159">
            <v>101.4500520244585</v>
          </cell>
          <cell r="N159">
            <v>172.2061894430293</v>
          </cell>
        </row>
        <row r="160">
          <cell r="B160" t="str">
            <v>18"</v>
          </cell>
          <cell r="C160">
            <v>18</v>
          </cell>
          <cell r="D160" t="str">
            <v>30</v>
          </cell>
          <cell r="E160">
            <v>0.438</v>
          </cell>
          <cell r="F160">
            <v>0.38324999999999998</v>
          </cell>
          <cell r="G160">
            <v>17.123999999999999</v>
          </cell>
          <cell r="H160">
            <v>24.165620779866686</v>
          </cell>
          <cell r="I160">
            <v>932.23621036570648</v>
          </cell>
          <cell r="J160">
            <v>103.58180115174517</v>
          </cell>
          <cell r="K160">
            <v>6.2110354209262075</v>
          </cell>
          <cell r="L160">
            <v>82.347763136618042</v>
          </cell>
          <cell r="M160">
            <v>99.973411805598985</v>
          </cell>
          <cell r="N160">
            <v>182.32117494221703</v>
          </cell>
        </row>
        <row r="161">
          <cell r="B161" t="str">
            <v>18"</v>
          </cell>
          <cell r="C161">
            <v>18</v>
          </cell>
          <cell r="D161" t="str">
            <v>XS</v>
          </cell>
          <cell r="E161">
            <v>0.5</v>
          </cell>
          <cell r="F161">
            <v>0.4375</v>
          </cell>
          <cell r="G161">
            <v>17</v>
          </cell>
          <cell r="H161">
            <v>27.488935718910689</v>
          </cell>
          <cell r="I161">
            <v>1053.1698497307657</v>
          </cell>
          <cell r="J161">
            <v>117.0188721923073</v>
          </cell>
          <cell r="K161">
            <v>6.1897092015699737</v>
          </cell>
          <cell r="L161">
            <v>93.672427788178865</v>
          </cell>
          <cell r="M161">
            <v>98.530779365909709</v>
          </cell>
          <cell r="N161">
            <v>192.20320715408857</v>
          </cell>
        </row>
        <row r="162">
          <cell r="B162" t="str">
            <v>18"</v>
          </cell>
          <cell r="C162">
            <v>18</v>
          </cell>
          <cell r="D162" t="str">
            <v>40</v>
          </cell>
          <cell r="E162">
            <v>0.56200000000000006</v>
          </cell>
          <cell r="F162">
            <v>0.49175000000000002</v>
          </cell>
          <cell r="G162">
            <v>16.876000000000001</v>
          </cell>
          <cell r="H162">
            <v>30.788098093633891</v>
          </cell>
          <cell r="I162">
            <v>1171.485931726944</v>
          </cell>
          <cell r="J162">
            <v>130.16510352521601</v>
          </cell>
          <cell r="K162">
            <v>6.1684650440770108</v>
          </cell>
          <cell r="L162">
            <v>104.9147891683299</v>
          </cell>
          <cell r="M162">
            <v>97.098631419393641</v>
          </cell>
          <cell r="N162">
            <v>202.01342058772354</v>
          </cell>
        </row>
        <row r="163">
          <cell r="B163" t="str">
            <v>18"</v>
          </cell>
          <cell r="C163">
            <v>18</v>
          </cell>
          <cell r="E163">
            <v>0.625</v>
          </cell>
          <cell r="F163">
            <v>0.546875</v>
          </cell>
          <cell r="G163">
            <v>16.75</v>
          </cell>
          <cell r="H163">
            <v>34.115732722576659</v>
          </cell>
          <cell r="I163">
            <v>1289.0682915057969</v>
          </cell>
          <cell r="J163">
            <v>143.22981016731077</v>
          </cell>
          <cell r="K163">
            <v>6.1469631729822494</v>
          </cell>
          <cell r="L163">
            <v>116.25417377282912</v>
          </cell>
          <cell r="M163">
            <v>95.654123826463817</v>
          </cell>
          <cell r="N163">
            <v>211.90829759929295</v>
          </cell>
        </row>
        <row r="164">
          <cell r="B164" t="str">
            <v>18"</v>
          </cell>
          <cell r="C164">
            <v>18</v>
          </cell>
          <cell r="D164" t="str">
            <v>60</v>
          </cell>
          <cell r="E164">
            <v>0.75</v>
          </cell>
          <cell r="F164">
            <v>0.65625</v>
          </cell>
          <cell r="G164">
            <v>16.5</v>
          </cell>
          <cell r="H164">
            <v>40.644354955817946</v>
          </cell>
          <cell r="I164">
            <v>1514.6372901504033</v>
          </cell>
          <cell r="J164">
            <v>168.29303223893371</v>
          </cell>
          <cell r="K164">
            <v>6.1045577235373898</v>
          </cell>
          <cell r="L164">
            <v>138.50137537252161</v>
          </cell>
          <cell r="M164">
            <v>92.82008540612081</v>
          </cell>
          <cell r="N164">
            <v>231.3214607786424</v>
          </cell>
        </row>
        <row r="165">
          <cell r="B165" t="str">
            <v>18"</v>
          </cell>
          <cell r="C165">
            <v>18</v>
          </cell>
          <cell r="E165">
            <v>0.875</v>
          </cell>
          <cell r="F165">
            <v>0.765625</v>
          </cell>
          <cell r="G165">
            <v>16.25</v>
          </cell>
          <cell r="H165">
            <v>47.074802418634555</v>
          </cell>
          <cell r="I165">
            <v>1730.1828748317678</v>
          </cell>
          <cell r="J165">
            <v>192.24254164797421</v>
          </cell>
          <cell r="K165">
            <v>6.0625</v>
          </cell>
          <cell r="L165">
            <v>160.41403258725629</v>
          </cell>
          <cell r="M165">
            <v>90.028664104880733</v>
          </cell>
          <cell r="N165">
            <v>250.44269669213702</v>
          </cell>
        </row>
        <row r="166">
          <cell r="B166" t="str">
            <v>18"</v>
          </cell>
          <cell r="C166">
            <v>18</v>
          </cell>
          <cell r="D166" t="str">
            <v>80</v>
          </cell>
          <cell r="E166">
            <v>0.93700000000000006</v>
          </cell>
          <cell r="F166">
            <v>0.81987500000000002</v>
          </cell>
          <cell r="G166">
            <v>16.126000000000001</v>
          </cell>
          <cell r="H166">
            <v>50.227880734965851</v>
          </cell>
          <cell r="I166">
            <v>1833.4679412023829</v>
          </cell>
          <cell r="J166">
            <v>203.71866013359809</v>
          </cell>
          <cell r="K166">
            <v>6.0417706220941563</v>
          </cell>
          <cell r="L166">
            <v>171.15859192259023</v>
          </cell>
          <cell r="M166">
            <v>88.659930431589785</v>
          </cell>
          <cell r="N166">
            <v>259.81852235418</v>
          </cell>
        </row>
        <row r="167">
          <cell r="B167" t="str">
            <v>18"</v>
          </cell>
          <cell r="C167">
            <v>18</v>
          </cell>
          <cell r="D167" t="str">
            <v>100</v>
          </cell>
          <cell r="E167">
            <v>1.1559999999999999</v>
          </cell>
          <cell r="F167">
            <v>1.0114999999999998</v>
          </cell>
          <cell r="G167">
            <v>15.688000000000001</v>
          </cell>
          <cell r="H167">
            <v>61.172036575568839</v>
          </cell>
          <cell r="I167">
            <v>2179.6871457117413</v>
          </cell>
          <cell r="J167">
            <v>242.18746063463792</v>
          </cell>
          <cell r="K167">
            <v>5.9692615958759925</v>
          </cell>
          <cell r="L167">
            <v>208.4523474235065</v>
          </cell>
          <cell r="M167">
            <v>83.909133552492165</v>
          </cell>
          <cell r="N167">
            <v>292.36148097599869</v>
          </cell>
        </row>
        <row r="168">
          <cell r="B168" t="str">
            <v>18"</v>
          </cell>
          <cell r="C168">
            <v>18</v>
          </cell>
          <cell r="D168" t="str">
            <v>120</v>
          </cell>
          <cell r="E168">
            <v>1.375</v>
          </cell>
          <cell r="F168">
            <v>1.203125</v>
          </cell>
          <cell r="G168">
            <v>15.25</v>
          </cell>
          <cell r="H168">
            <v>71.814844565654184</v>
          </cell>
          <cell r="I168">
            <v>2498.090589285744</v>
          </cell>
          <cell r="J168">
            <v>277.56562103174934</v>
          </cell>
          <cell r="K168">
            <v>5.89789422166929</v>
          </cell>
          <cell r="L168">
            <v>244.71921759661731</v>
          </cell>
          <cell r="M168">
            <v>79.289150090949377</v>
          </cell>
          <cell r="N168">
            <v>324.0083676875667</v>
          </cell>
        </row>
        <row r="169">
          <cell r="B169" t="str">
            <v>18"</v>
          </cell>
          <cell r="C169">
            <v>18</v>
          </cell>
          <cell r="D169" t="str">
            <v>140</v>
          </cell>
          <cell r="E169">
            <v>1.5620000000000001</v>
          </cell>
          <cell r="F169">
            <v>1.3667500000000001</v>
          </cell>
          <cell r="G169">
            <v>14.875999999999999</v>
          </cell>
          <cell r="H169">
            <v>80.664023062025507</v>
          </cell>
          <cell r="I169">
            <v>2749.1074240799917</v>
          </cell>
          <cell r="J169">
            <v>305.45638045333243</v>
          </cell>
          <cell r="K169">
            <v>5.8378901154441056</v>
          </cell>
          <cell r="L169">
            <v>274.87404214720186</v>
          </cell>
          <cell r="M169">
            <v>75.447771167308048</v>
          </cell>
          <cell r="N169">
            <v>350.32181331450988</v>
          </cell>
        </row>
        <row r="170">
          <cell r="B170" t="str">
            <v>18"</v>
          </cell>
          <cell r="C170">
            <v>18</v>
          </cell>
          <cell r="D170" t="str">
            <v>160</v>
          </cell>
          <cell r="E170">
            <v>1.7809999999999999</v>
          </cell>
          <cell r="F170">
            <v>1.5583749999999998</v>
          </cell>
          <cell r="G170">
            <v>14.438000000000001</v>
          </cell>
          <cell r="H170">
            <v>90.748167913708244</v>
          </cell>
          <cell r="I170">
            <v>3019.9620211217025</v>
          </cell>
          <cell r="J170">
            <v>335.55133568018914</v>
          </cell>
          <cell r="K170">
            <v>5.76875118634874</v>
          </cell>
          <cell r="L170">
            <v>309.23718883588782</v>
          </cell>
          <cell r="M170">
            <v>71.07030025155187</v>
          </cell>
          <cell r="N170">
            <v>380.30748908743971</v>
          </cell>
        </row>
        <row r="171">
          <cell r="B171" t="str">
            <v>20"</v>
          </cell>
          <cell r="C171">
            <v>20</v>
          </cell>
          <cell r="D171" t="str">
            <v>10</v>
          </cell>
          <cell r="E171">
            <v>0.25</v>
          </cell>
          <cell r="F171">
            <v>0.21875</v>
          </cell>
          <cell r="G171">
            <v>19.5</v>
          </cell>
          <cell r="H171">
            <v>15.511613727099604</v>
          </cell>
          <cell r="I171">
            <v>756.43353816059164</v>
          </cell>
          <cell r="J171">
            <v>75.643353816059161</v>
          </cell>
          <cell r="K171">
            <v>6.9832388617317109</v>
          </cell>
          <cell r="L171">
            <v>52.858012823329503</v>
          </cell>
          <cell r="M171">
            <v>129.64127631102826</v>
          </cell>
          <cell r="N171">
            <v>182.49928913435775</v>
          </cell>
        </row>
        <row r="172">
          <cell r="B172" t="str">
            <v>20"</v>
          </cell>
          <cell r="C172">
            <v>20</v>
          </cell>
          <cell r="D172" t="str">
            <v>Std     20</v>
          </cell>
          <cell r="E172">
            <v>0.375</v>
          </cell>
          <cell r="F172">
            <v>0.328125</v>
          </cell>
          <cell r="G172">
            <v>19.25</v>
          </cell>
          <cell r="H172">
            <v>23.120158435012385</v>
          </cell>
          <cell r="I172">
            <v>1113.4704427549518</v>
          </cell>
          <cell r="J172">
            <v>111.34704427549518</v>
          </cell>
          <cell r="K172">
            <v>6.9397518867752028</v>
          </cell>
          <cell r="L172">
            <v>78.785202657557591</v>
          </cell>
          <cell r="M172">
            <v>126.33844958055334</v>
          </cell>
          <cell r="N172">
            <v>205.12365223811094</v>
          </cell>
        </row>
        <row r="173">
          <cell r="B173" t="str">
            <v>20"</v>
          </cell>
          <cell r="C173">
            <v>20</v>
          </cell>
          <cell r="D173" t="str">
            <v>XS      30</v>
          </cell>
          <cell r="E173">
            <v>0.5</v>
          </cell>
          <cell r="F173">
            <v>0.4375</v>
          </cell>
          <cell r="G173">
            <v>19</v>
          </cell>
          <cell r="H173">
            <v>30.630528372500482</v>
          </cell>
          <cell r="I173">
            <v>1456.8645057170543</v>
          </cell>
          <cell r="J173">
            <v>145.68645057170542</v>
          </cell>
          <cell r="K173">
            <v>6.8965571120668612</v>
          </cell>
          <cell r="L173">
            <v>104.37784810682787</v>
          </cell>
          <cell r="M173">
            <v>123.07823996918134</v>
          </cell>
          <cell r="N173">
            <v>227.45608807600922</v>
          </cell>
        </row>
        <row r="174">
          <cell r="B174" t="str">
            <v>20"</v>
          </cell>
          <cell r="C174">
            <v>20</v>
          </cell>
          <cell r="D174" t="str">
            <v>40</v>
          </cell>
          <cell r="E174">
            <v>0.59299999999999997</v>
          </cell>
          <cell r="F174">
            <v>0.51887499999999998</v>
          </cell>
          <cell r="G174">
            <v>18.814</v>
          </cell>
          <cell r="H174">
            <v>36.154550956532766</v>
          </cell>
          <cell r="I174">
            <v>1703.7077321628469</v>
          </cell>
          <cell r="J174">
            <v>170.3707732162847</v>
          </cell>
          <cell r="K174">
            <v>6.864613044447589</v>
          </cell>
          <cell r="L174">
            <v>123.20173462954476</v>
          </cell>
          <cell r="M174">
            <v>120.68029264144668</v>
          </cell>
          <cell r="N174">
            <v>243.88202727099144</v>
          </cell>
        </row>
        <row r="175">
          <cell r="B175" t="str">
            <v>20"</v>
          </cell>
          <cell r="C175">
            <v>20</v>
          </cell>
          <cell r="E175">
            <v>0.625</v>
          </cell>
          <cell r="F175">
            <v>0.546875</v>
          </cell>
          <cell r="G175">
            <v>18.75</v>
          </cell>
          <cell r="H175">
            <v>38.042723539563902</v>
          </cell>
          <cell r="I175">
            <v>1786.9677756377184</v>
          </cell>
          <cell r="J175">
            <v>178.69677756377183</v>
          </cell>
          <cell r="K175">
            <v>6.8536600623316586</v>
          </cell>
          <cell r="L175">
            <v>129.6359491711404</v>
          </cell>
          <cell r="M175">
            <v>119.86064747691223</v>
          </cell>
          <cell r="N175">
            <v>249.49659664805262</v>
          </cell>
        </row>
        <row r="176">
          <cell r="B176" t="str">
            <v>20"</v>
          </cell>
          <cell r="C176">
            <v>20</v>
          </cell>
          <cell r="E176">
            <v>0.75</v>
          </cell>
          <cell r="F176">
            <v>0.65625</v>
          </cell>
          <cell r="G176">
            <v>18.5</v>
          </cell>
          <cell r="H176">
            <v>45.356743936202641</v>
          </cell>
          <cell r="I176">
            <v>2104.1276991654004</v>
          </cell>
          <cell r="J176">
            <v>210.41276991654004</v>
          </cell>
          <cell r="K176">
            <v>6.811066362912638</v>
          </cell>
          <cell r="L176">
            <v>154.55950585049513</v>
          </cell>
          <cell r="M176">
            <v>116.68567210374603</v>
          </cell>
          <cell r="N176">
            <v>271.24517795424117</v>
          </cell>
        </row>
        <row r="177">
          <cell r="B177" t="str">
            <v>20"</v>
          </cell>
          <cell r="C177">
            <v>20</v>
          </cell>
          <cell r="D177" t="str">
            <v>60</v>
          </cell>
          <cell r="E177">
            <v>0.81200000000000006</v>
          </cell>
          <cell r="F177">
            <v>0.71050000000000002</v>
          </cell>
          <cell r="G177">
            <v>18.376000000000001</v>
          </cell>
          <cell r="H177">
            <v>48.948074427709699</v>
          </cell>
          <cell r="I177">
            <v>2256.7429440053497</v>
          </cell>
          <cell r="J177">
            <v>225.67429440053496</v>
          </cell>
          <cell r="K177">
            <v>6.7900541971327453</v>
          </cell>
          <cell r="L177">
            <v>166.79747132028055</v>
          </cell>
          <cell r="M177">
            <v>115.12669561077973</v>
          </cell>
          <cell r="N177">
            <v>281.92416693106031</v>
          </cell>
        </row>
        <row r="178">
          <cell r="B178" t="str">
            <v>20"</v>
          </cell>
          <cell r="C178">
            <v>20</v>
          </cell>
          <cell r="E178">
            <v>0.875</v>
          </cell>
          <cell r="F178">
            <v>0.765625</v>
          </cell>
          <cell r="G178">
            <v>18.25</v>
          </cell>
          <cell r="H178">
            <v>52.572589562416695</v>
          </cell>
          <cell r="I178">
            <v>2408.6871210061931</v>
          </cell>
          <cell r="J178">
            <v>240.86871210061932</v>
          </cell>
          <cell r="K178">
            <v>6.7687817404611295</v>
          </cell>
          <cell r="L178">
            <v>179.14851814489208</v>
          </cell>
          <cell r="M178">
            <v>113.55331384968272</v>
          </cell>
          <cell r="N178">
            <v>292.70183199457483</v>
          </cell>
        </row>
        <row r="179">
          <cell r="B179" t="str">
            <v>20"</v>
          </cell>
          <cell r="C179">
            <v>20</v>
          </cell>
          <cell r="D179" t="str">
            <v>80</v>
          </cell>
          <cell r="E179">
            <v>1.0309999999999999</v>
          </cell>
          <cell r="F179">
            <v>0.90212499999999995</v>
          </cell>
          <cell r="G179">
            <v>17.937999999999999</v>
          </cell>
          <cell r="H179">
            <v>61.44025004836913</v>
          </cell>
          <cell r="I179">
            <v>2771.6151608270297</v>
          </cell>
          <cell r="J179">
            <v>277.16151608270297</v>
          </cell>
          <cell r="K179">
            <v>6.7164529515213607</v>
          </cell>
          <cell r="L179">
            <v>209.36632268321137</v>
          </cell>
          <cell r="M179">
            <v>109.7039119976675</v>
          </cell>
          <cell r="N179">
            <v>319.07023468087885</v>
          </cell>
        </row>
        <row r="180">
          <cell r="B180" t="str">
            <v>20"</v>
          </cell>
          <cell r="C180">
            <v>20</v>
          </cell>
          <cell r="D180" t="str">
            <v>100</v>
          </cell>
          <cell r="E180">
            <v>1.2809999999999999</v>
          </cell>
          <cell r="F180">
            <v>1.1208749999999998</v>
          </cell>
          <cell r="G180">
            <v>17.437999999999999</v>
          </cell>
          <cell r="H180">
            <v>75.332372762543187</v>
          </cell>
          <cell r="I180">
            <v>3315.0191620182691</v>
          </cell>
          <cell r="J180">
            <v>331.50191620182693</v>
          </cell>
          <cell r="K180">
            <v>6.6336445676566065</v>
          </cell>
          <cell r="L180">
            <v>256.7056913322773</v>
          </cell>
          <cell r="M180">
            <v>103.67341917613047</v>
          </cell>
          <cell r="N180">
            <v>360.37911050840773</v>
          </cell>
        </row>
        <row r="181">
          <cell r="B181" t="str">
            <v>20"</v>
          </cell>
          <cell r="C181">
            <v>20</v>
          </cell>
          <cell r="D181" t="str">
            <v>120</v>
          </cell>
          <cell r="E181">
            <v>1.5</v>
          </cell>
          <cell r="F181">
            <v>1.3125</v>
          </cell>
          <cell r="G181">
            <v>17</v>
          </cell>
          <cell r="H181">
            <v>87.179196137116762</v>
          </cell>
          <cell r="I181">
            <v>3754.1541336545906</v>
          </cell>
          <cell r="J181">
            <v>375.41541336545907</v>
          </cell>
          <cell r="K181">
            <v>6.562202374203344</v>
          </cell>
          <cell r="L181">
            <v>297.0754138425101</v>
          </cell>
          <cell r="M181">
            <v>98.530779365909709</v>
          </cell>
          <cell r="N181">
            <v>395.60619320841982</v>
          </cell>
        </row>
        <row r="182">
          <cell r="B182" t="str">
            <v>20"</v>
          </cell>
          <cell r="C182">
            <v>20</v>
          </cell>
          <cell r="D182" t="str">
            <v>140</v>
          </cell>
          <cell r="E182">
            <v>1.75</v>
          </cell>
          <cell r="F182">
            <v>1.53125</v>
          </cell>
          <cell r="G182">
            <v>16.5</v>
          </cell>
          <cell r="H182">
            <v>100.33461537402401</v>
          </cell>
          <cell r="I182">
            <v>4215.6215740742282</v>
          </cell>
          <cell r="J182">
            <v>421.56215740742283</v>
          </cell>
          <cell r="K182">
            <v>6.4819460812320866</v>
          </cell>
          <cell r="L182">
            <v>341.9043614268528</v>
          </cell>
          <cell r="M182">
            <v>92.820085406120839</v>
          </cell>
          <cell r="N182">
            <v>434.72444683297363</v>
          </cell>
        </row>
        <row r="183">
          <cell r="B183" t="str">
            <v>20"</v>
          </cell>
          <cell r="C183">
            <v>20</v>
          </cell>
          <cell r="D183" t="str">
            <v>160</v>
          </cell>
          <cell r="E183">
            <v>1.968</v>
          </cell>
          <cell r="F183">
            <v>1.722</v>
          </cell>
          <cell r="G183">
            <v>16.064</v>
          </cell>
          <cell r="H183">
            <v>111.4856230997173</v>
          </cell>
          <cell r="I183">
            <v>4585.2092471646865</v>
          </cell>
          <cell r="J183">
            <v>458.52092471646864</v>
          </cell>
          <cell r="K183">
            <v>6.4131315283564865</v>
          </cell>
          <cell r="L183">
            <v>379.90299391780985</v>
          </cell>
          <cell r="M183">
            <v>87.979495279884247</v>
          </cell>
          <cell r="N183">
            <v>467.8824891976941</v>
          </cell>
        </row>
        <row r="184">
          <cell r="B184" t="str">
            <v>24"</v>
          </cell>
          <cell r="C184">
            <v>24</v>
          </cell>
          <cell r="D184" t="str">
            <v>10</v>
          </cell>
          <cell r="E184">
            <v>0.25</v>
          </cell>
          <cell r="F184">
            <v>0.21875</v>
          </cell>
          <cell r="G184">
            <v>23.5</v>
          </cell>
          <cell r="H184">
            <v>18.653206380689397</v>
          </cell>
          <cell r="I184">
            <v>1315.3425061883008</v>
          </cell>
          <cell r="J184">
            <v>109.61187551569174</v>
          </cell>
          <cell r="K184">
            <v>8.3973582155342168</v>
          </cell>
          <cell r="L184">
            <v>63.563433141978514</v>
          </cell>
          <cell r="M184">
            <v>188.28243219662158</v>
          </cell>
          <cell r="N184">
            <v>251.84586533860011</v>
          </cell>
        </row>
        <row r="185">
          <cell r="B185" t="str">
            <v>24"</v>
          </cell>
          <cell r="C185">
            <v>24</v>
          </cell>
          <cell r="D185" t="str">
            <v>Std     20</v>
          </cell>
          <cell r="E185">
            <v>0.375</v>
          </cell>
          <cell r="F185">
            <v>0.328125</v>
          </cell>
          <cell r="G185">
            <v>23.25</v>
          </cell>
          <cell r="H185">
            <v>27.832547415397073</v>
          </cell>
          <cell r="I185">
            <v>1942.2986702190185</v>
          </cell>
          <cell r="J185">
            <v>161.85822251825155</v>
          </cell>
          <cell r="K185">
            <v>8.3537510287295493</v>
          </cell>
          <cell r="L185">
            <v>94.843333135531111</v>
          </cell>
          <cell r="M185">
            <v>184.29773156050021</v>
          </cell>
          <cell r="N185">
            <v>279.14106469603132</v>
          </cell>
        </row>
        <row r="186">
          <cell r="B186" t="str">
            <v>24"</v>
          </cell>
          <cell r="C186">
            <v>24</v>
          </cell>
          <cell r="D186" t="str">
            <v>XS</v>
          </cell>
          <cell r="E186">
            <v>0.5</v>
          </cell>
          <cell r="F186">
            <v>0.4375</v>
          </cell>
          <cell r="G186">
            <v>23</v>
          </cell>
          <cell r="H186">
            <v>36.913713679680072</v>
          </cell>
          <cell r="I186">
            <v>2549.3533510029047</v>
          </cell>
          <cell r="J186">
            <v>212.4461125835754</v>
          </cell>
          <cell r="K186">
            <v>8.3103850692973307</v>
          </cell>
          <cell r="L186">
            <v>125.78868874412593</v>
          </cell>
          <cell r="M186">
            <v>180.35564804348178</v>
          </cell>
          <cell r="N186">
            <v>306.1443367876077</v>
          </cell>
        </row>
        <row r="187">
          <cell r="B187" t="str">
            <v>24"</v>
          </cell>
          <cell r="C187">
            <v>24</v>
          </cell>
          <cell r="D187">
            <v>30</v>
          </cell>
          <cell r="E187">
            <v>0.56200000000000006</v>
          </cell>
          <cell r="F187">
            <v>0.49175000000000002</v>
          </cell>
          <cell r="G187">
            <v>22.876000000000001</v>
          </cell>
          <cell r="H187">
            <v>41.381548521538626</v>
          </cell>
          <cell r="I187">
            <v>2843.2004403889637</v>
          </cell>
          <cell r="J187">
            <v>236.93337003241365</v>
          </cell>
          <cell r="K187">
            <v>8.2889662202231253</v>
          </cell>
          <cell r="L187">
            <v>141.01346648281421</v>
          </cell>
          <cell r="M187">
            <v>178.4161859111648</v>
          </cell>
          <cell r="N187">
            <v>319.42965239397904</v>
          </cell>
        </row>
        <row r="188">
          <cell r="B188" t="str">
            <v>24"</v>
          </cell>
          <cell r="C188">
            <v>24</v>
          </cell>
          <cell r="E188">
            <v>0.625</v>
          </cell>
          <cell r="F188">
            <v>0.546875</v>
          </cell>
          <cell r="G188">
            <v>22.75</v>
          </cell>
          <cell r="H188">
            <v>45.896705173538386</v>
          </cell>
          <cell r="I188">
            <v>3136.9322282085982</v>
          </cell>
          <cell r="J188">
            <v>261.41101901738318</v>
          </cell>
          <cell r="K188">
            <v>8.267264133315205</v>
          </cell>
          <cell r="L188">
            <v>156.39949996776295</v>
          </cell>
          <cell r="M188">
            <v>176.45618164556623</v>
          </cell>
          <cell r="N188">
            <v>332.85568161332918</v>
          </cell>
        </row>
        <row r="189">
          <cell r="B189" t="str">
            <v>24"</v>
          </cell>
          <cell r="C189">
            <v>24</v>
          </cell>
          <cell r="D189" t="str">
            <v>40</v>
          </cell>
          <cell r="E189">
            <v>0.68700000000000006</v>
          </cell>
          <cell r="F189">
            <v>0.60112500000000002</v>
          </cell>
          <cell r="G189">
            <v>22.626000000000001</v>
          </cell>
          <cell r="H189">
            <v>50.315845329266338</v>
          </cell>
          <cell r="I189">
            <v>3421.2758290609936</v>
          </cell>
          <cell r="J189">
            <v>285.10631908841611</v>
          </cell>
          <cell r="K189">
            <v>8.2459682421168718</v>
          </cell>
          <cell r="L189">
            <v>171.45834369151231</v>
          </cell>
          <cell r="M189">
            <v>174.5378576043243</v>
          </cell>
          <cell r="N189">
            <v>345.99620129583661</v>
          </cell>
        </row>
        <row r="190">
          <cell r="B190" t="str">
            <v>24"</v>
          </cell>
          <cell r="C190">
            <v>24</v>
          </cell>
          <cell r="E190">
            <v>0.75</v>
          </cell>
          <cell r="F190">
            <v>0.65625</v>
          </cell>
          <cell r="G190">
            <v>22.5</v>
          </cell>
          <cell r="H190">
            <v>54.781521896972016</v>
          </cell>
          <cell r="I190">
            <v>3705.4563795623731</v>
          </cell>
          <cell r="J190">
            <v>308.78803163019774</v>
          </cell>
          <cell r="K190">
            <v>8.2243920747979899</v>
          </cell>
          <cell r="L190">
            <v>186.67576680644217</v>
          </cell>
          <cell r="M190">
            <v>172.5993323667536</v>
          </cell>
          <cell r="N190">
            <v>359.27509917319577</v>
          </cell>
        </row>
        <row r="191">
          <cell r="B191" t="str">
            <v>24"</v>
          </cell>
          <cell r="C191">
            <v>24</v>
          </cell>
          <cell r="D191" t="str">
            <v>60</v>
          </cell>
          <cell r="E191">
            <v>0.96799999999999997</v>
          </cell>
          <cell r="F191">
            <v>0.84699999999999998</v>
          </cell>
          <cell r="G191">
            <v>22.064</v>
          </cell>
          <cell r="H191">
            <v>70.04173281356077</v>
          </cell>
          <cell r="I191">
            <v>4652.6100745571875</v>
          </cell>
          <cell r="J191">
            <v>387.71750621309894</v>
          </cell>
          <cell r="K191">
            <v>8.150230426190415</v>
          </cell>
          <cell r="L191">
            <v>238.6770890741922</v>
          </cell>
          <cell r="M191">
            <v>165.97496010334595</v>
          </cell>
          <cell r="N191">
            <v>404.65204917753817</v>
          </cell>
        </row>
        <row r="192">
          <cell r="B192" t="str">
            <v>24"</v>
          </cell>
          <cell r="C192">
            <v>24</v>
          </cell>
          <cell r="D192" t="str">
            <v>80</v>
          </cell>
          <cell r="E192">
            <v>1.218</v>
          </cell>
          <cell r="F192">
            <v>1.06575</v>
          </cell>
          <cell r="G192">
            <v>21.564</v>
          </cell>
          <cell r="H192">
            <v>87.174408349912682</v>
          </cell>
          <cell r="I192">
            <v>5671.8181567157753</v>
          </cell>
          <cell r="J192">
            <v>472.65151305964793</v>
          </cell>
          <cell r="K192">
            <v>8.0661565196814777</v>
          </cell>
          <cell r="L192">
            <v>297.0590987819445</v>
          </cell>
          <cell r="M192">
            <v>158.53776141446031</v>
          </cell>
          <cell r="N192">
            <v>455.5968601964048</v>
          </cell>
        </row>
        <row r="193">
          <cell r="B193" t="str">
            <v>24"</v>
          </cell>
          <cell r="C193">
            <v>24</v>
          </cell>
          <cell r="D193" t="str">
            <v>100</v>
          </cell>
          <cell r="E193">
            <v>1.5309999999999999</v>
          </cell>
          <cell r="F193">
            <v>1.3396249999999998</v>
          </cell>
          <cell r="G193">
            <v>20.937999999999999</v>
          </cell>
          <cell r="H193">
            <v>108.0709098056024</v>
          </cell>
          <cell r="I193">
            <v>6851.6946279838203</v>
          </cell>
          <cell r="J193">
            <v>570.97455233198502</v>
          </cell>
          <cell r="K193">
            <v>7.9624110827060406</v>
          </cell>
          <cell r="L193">
            <v>368.26687647291857</v>
          </cell>
          <cell r="M193">
            <v>149.46670693153365</v>
          </cell>
          <cell r="N193">
            <v>517.73358340445225</v>
          </cell>
        </row>
        <row r="194">
          <cell r="B194" t="str">
            <v>24"</v>
          </cell>
          <cell r="C194">
            <v>24</v>
          </cell>
          <cell r="D194" t="str">
            <v>120</v>
          </cell>
          <cell r="E194">
            <v>1.8120000000000001</v>
          </cell>
          <cell r="F194">
            <v>1.5855000000000001</v>
          </cell>
          <cell r="G194">
            <v>20.376000000000001</v>
          </cell>
          <cell r="H194">
            <v>126.30665192970476</v>
          </cell>
          <cell r="I194">
            <v>7824.5500661023643</v>
          </cell>
          <cell r="J194">
            <v>652.04583884186366</v>
          </cell>
          <cell r="K194">
            <v>7.8707582862135972</v>
          </cell>
          <cell r="L194">
            <v>430.40774124669383</v>
          </cell>
          <cell r="M194">
            <v>141.55067320239033</v>
          </cell>
          <cell r="N194">
            <v>571.9584144490841</v>
          </cell>
        </row>
        <row r="195">
          <cell r="B195" t="str">
            <v>24"</v>
          </cell>
          <cell r="C195">
            <v>24</v>
          </cell>
          <cell r="D195" t="str">
            <v>140</v>
          </cell>
          <cell r="E195">
            <v>2.0619999999999998</v>
          </cell>
          <cell r="F195">
            <v>1.8042499999999999</v>
          </cell>
          <cell r="G195">
            <v>19.876000000000001</v>
          </cell>
          <cell r="H195">
            <v>142.11357536624183</v>
          </cell>
          <cell r="I195">
            <v>8625.0094601231431</v>
          </cell>
          <cell r="J195">
            <v>718.75078834359522</v>
          </cell>
          <cell r="K195">
            <v>7.7904403598256238</v>
          </cell>
          <cell r="L195">
            <v>484.27206357997648</v>
          </cell>
          <cell r="M195">
            <v>134.68897608987024</v>
          </cell>
          <cell r="N195">
            <v>618.96103966984674</v>
          </cell>
        </row>
        <row r="196">
          <cell r="B196" t="str">
            <v>24"</v>
          </cell>
          <cell r="C196">
            <v>24</v>
          </cell>
          <cell r="D196" t="str">
            <v>160</v>
          </cell>
          <cell r="E196">
            <v>2.343</v>
          </cell>
          <cell r="F196">
            <v>2.050125</v>
          </cell>
          <cell r="G196">
            <v>19.314</v>
          </cell>
          <cell r="H196">
            <v>159.4117971274747</v>
          </cell>
          <cell r="I196">
            <v>9455.4170523323992</v>
          </cell>
          <cell r="J196">
            <v>787.95142102769989</v>
          </cell>
          <cell r="K196">
            <v>7.7015850478976073</v>
          </cell>
          <cell r="L196">
            <v>543.21819541142008</v>
          </cell>
          <cell r="M196">
            <v>127.17991471006852</v>
          </cell>
          <cell r="N196">
            <v>670.39811012148857</v>
          </cell>
        </row>
        <row r="197">
          <cell r="B197" t="str">
            <v>30"</v>
          </cell>
          <cell r="C197">
            <v>30</v>
          </cell>
          <cell r="D197" t="str">
            <v>10</v>
          </cell>
          <cell r="E197">
            <v>0.312</v>
          </cell>
          <cell r="F197">
            <v>0.27300000000000002</v>
          </cell>
          <cell r="G197">
            <v>29.376000000000001</v>
          </cell>
          <cell r="H197">
            <v>29.099492042329395</v>
          </cell>
          <cell r="I197">
            <v>3206.3082086213481</v>
          </cell>
          <cell r="J197">
            <v>213.75388057475655</v>
          </cell>
          <cell r="K197">
            <v>10.496872677135794</v>
          </cell>
          <cell r="L197">
            <v>99.160625747056116</v>
          </cell>
          <cell r="M197">
            <v>294.21133069413656</v>
          </cell>
          <cell r="N197">
            <v>393.37195644119265</v>
          </cell>
        </row>
        <row r="198">
          <cell r="B198" t="str">
            <v>30"</v>
          </cell>
          <cell r="C198">
            <v>30</v>
          </cell>
          <cell r="E198">
            <v>0.375</v>
          </cell>
          <cell r="F198">
            <v>0.328125</v>
          </cell>
          <cell r="G198">
            <v>29.25</v>
          </cell>
          <cell r="H198">
            <v>34.901130885974105</v>
          </cell>
          <cell r="I198">
            <v>3829.4447869379951</v>
          </cell>
          <cell r="J198">
            <v>255.29631912919967</v>
          </cell>
          <cell r="K198">
            <v>10.474858292597567</v>
          </cell>
          <cell r="L198">
            <v>118.93052885249138</v>
          </cell>
          <cell r="M198">
            <v>291.69287169981357</v>
          </cell>
          <cell r="N198">
            <v>410.62340055230493</v>
          </cell>
        </row>
        <row r="199">
          <cell r="B199" t="str">
            <v>30"</v>
          </cell>
          <cell r="C199">
            <v>30</v>
          </cell>
          <cell r="D199" t="str">
            <v>Std     20</v>
          </cell>
          <cell r="E199">
            <v>0.5</v>
          </cell>
          <cell r="F199">
            <v>0.4375</v>
          </cell>
          <cell r="G199">
            <v>29</v>
          </cell>
          <cell r="H199">
            <v>46.338491640449448</v>
          </cell>
          <cell r="I199">
            <v>5042.2071216264058</v>
          </cell>
          <cell r="J199">
            <v>336.14714144176037</v>
          </cell>
          <cell r="K199">
            <v>10.431323022512533</v>
          </cell>
          <cell r="L199">
            <v>157.90494970007293</v>
          </cell>
          <cell r="M199">
            <v>286.72797732432548</v>
          </cell>
          <cell r="N199">
            <v>444.63292702439844</v>
          </cell>
        </row>
        <row r="200">
          <cell r="B200" t="str">
            <v>30"</v>
          </cell>
          <cell r="C200">
            <v>30</v>
          </cell>
          <cell r="E200">
            <v>0.56200000000000006</v>
          </cell>
          <cell r="F200">
            <v>0.49175000000000002</v>
          </cell>
          <cell r="G200">
            <v>28.876000000000001</v>
          </cell>
          <cell r="H200">
            <v>51.974998949443453</v>
          </cell>
          <cell r="I200">
            <v>5632.2167591325306</v>
          </cell>
          <cell r="J200">
            <v>375.48111727550202</v>
          </cell>
          <cell r="K200">
            <v>10.409801198870225</v>
          </cell>
          <cell r="L200">
            <v>177.11214379729881</v>
          </cell>
          <cell r="M200">
            <v>284.28120100620748</v>
          </cell>
          <cell r="N200">
            <v>461.3933448035063</v>
          </cell>
        </row>
        <row r="201">
          <cell r="B201" t="str">
            <v>30"</v>
          </cell>
          <cell r="C201">
            <v>30</v>
          </cell>
          <cell r="D201" t="str">
            <v>30</v>
          </cell>
          <cell r="E201">
            <v>0.625</v>
          </cell>
          <cell r="F201">
            <v>0.546875</v>
          </cell>
          <cell r="G201">
            <v>28.75</v>
          </cell>
          <cell r="H201">
            <v>57.677677624500106</v>
          </cell>
          <cell r="I201">
            <v>6224.0072045969355</v>
          </cell>
          <cell r="J201">
            <v>414.93381363979569</v>
          </cell>
          <cell r="K201">
            <v>10.387981336621664</v>
          </cell>
          <cell r="L201">
            <v>196.54482616269672</v>
          </cell>
          <cell r="M201">
            <v>281.80570006794028</v>
          </cell>
          <cell r="N201">
            <v>478.350526230637</v>
          </cell>
        </row>
        <row r="202">
          <cell r="B202" t="str">
            <v>30"</v>
          </cell>
          <cell r="C202">
            <v>30</v>
          </cell>
          <cell r="E202">
            <v>0.75</v>
          </cell>
          <cell r="F202">
            <v>0.65625</v>
          </cell>
          <cell r="G202">
            <v>28.5</v>
          </cell>
          <cell r="H202">
            <v>68.918688838126087</v>
          </cell>
          <cell r="I202">
            <v>7375.376560192587</v>
          </cell>
          <cell r="J202">
            <v>491.69177067950579</v>
          </cell>
          <cell r="K202">
            <v>10.344835668100291</v>
          </cell>
          <cell r="L202">
            <v>234.85015824036273</v>
          </cell>
          <cell r="M202">
            <v>276.92603993065796</v>
          </cell>
          <cell r="N202">
            <v>511.77619817102072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Cliente"/>
      <sheetName val="Custos"/>
      <sheetName val="Equip. AT"/>
      <sheetName val="Plan Cliente SPE"/>
      <sheetName val="SPE"/>
      <sheetName val="Painéis"/>
      <sheetName val="PNs FCAC"/>
      <sheetName val="Equip. Div"/>
      <sheetName val="Incêndio"/>
      <sheetName val="FCAC"/>
      <sheetName val="Coord&amp;Eng.Eletr"/>
      <sheetName val="Eng. Automação"/>
      <sheetName val="Superv.Comiss."/>
      <sheetName val="Hardware-software Altern"/>
      <sheetName val="Treinamento"/>
      <sheetName val="Sobressalentes"/>
      <sheetName val="Transporte"/>
      <sheetName val="Seguros"/>
      <sheetName val="Quant. AT"/>
    </sheetNames>
    <sheetDataSet>
      <sheetData sheetId="0" refreshError="1"/>
      <sheetData sheetId="1">
        <row r="1">
          <cell r="F1" t="str">
            <v>BARRO ALTO PROJECT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P1">
            <v>38765</v>
          </cell>
        </row>
        <row r="2">
          <cell r="P2">
            <v>2.16</v>
          </cell>
        </row>
        <row r="3">
          <cell r="L3">
            <v>140</v>
          </cell>
        </row>
      </sheetData>
      <sheetData sheetId="10" refreshError="1"/>
      <sheetData sheetId="11"/>
      <sheetData sheetId="12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5" Type="http://schemas.openxmlformats.org/officeDocument/2006/relationships/drawing" Target="../drawings/drawing8.xml"/><Relationship Id="rId4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drawing" Target="../drawings/drawing9.xml"/><Relationship Id="rId4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42"/>
  <sheetViews>
    <sheetView view="pageBreakPreview" zoomScaleNormal="100" zoomScaleSheetLayoutView="100" workbookViewId="0">
      <selection activeCell="W4" sqref="W4:AA4"/>
    </sheetView>
  </sheetViews>
  <sheetFormatPr defaultColWidth="2.7109375" defaultRowHeight="12.75" customHeight="1" x14ac:dyDescent="0.25"/>
  <cols>
    <col min="25" max="25" width="3.7109375" customWidth="1"/>
    <col min="27" max="27" width="3.5703125" customWidth="1"/>
    <col min="34" max="34" width="4.42578125" customWidth="1"/>
  </cols>
  <sheetData>
    <row r="1" spans="1:34" ht="10.5" customHeight="1" x14ac:dyDescent="0.25">
      <c r="A1" s="309"/>
      <c r="B1" s="310"/>
      <c r="C1" s="310"/>
      <c r="D1" s="310"/>
      <c r="E1" s="310"/>
      <c r="F1" s="310"/>
      <c r="G1" s="311"/>
      <c r="H1" s="324" t="s">
        <v>73</v>
      </c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325"/>
      <c r="U1" s="325"/>
      <c r="V1" s="325"/>
      <c r="W1" s="325"/>
      <c r="X1" s="325"/>
      <c r="Y1" s="325"/>
      <c r="Z1" s="325"/>
      <c r="AA1" s="326"/>
      <c r="AB1" s="333" t="s">
        <v>0</v>
      </c>
      <c r="AC1" s="334"/>
      <c r="AD1" s="334"/>
      <c r="AE1" s="334"/>
      <c r="AF1" s="334"/>
      <c r="AG1" s="334"/>
      <c r="AH1" s="335"/>
    </row>
    <row r="2" spans="1:34" ht="10.5" customHeight="1" x14ac:dyDescent="0.25">
      <c r="A2" s="312"/>
      <c r="B2" s="313"/>
      <c r="C2" s="313"/>
      <c r="D2" s="313"/>
      <c r="E2" s="313"/>
      <c r="F2" s="313"/>
      <c r="G2" s="314"/>
      <c r="H2" s="327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  <c r="V2" s="328"/>
      <c r="W2" s="328"/>
      <c r="X2" s="328"/>
      <c r="Y2" s="328"/>
      <c r="Z2" s="328"/>
      <c r="AA2" s="329"/>
      <c r="AB2" s="109"/>
      <c r="AC2" s="108"/>
      <c r="AD2" s="19"/>
      <c r="AE2" s="19"/>
      <c r="AF2" s="19"/>
      <c r="AG2" s="19"/>
      <c r="AH2" s="20"/>
    </row>
    <row r="3" spans="1:34" ht="10.5" customHeight="1" x14ac:dyDescent="0.25">
      <c r="A3" s="312"/>
      <c r="B3" s="313"/>
      <c r="C3" s="313"/>
      <c r="D3" s="313"/>
      <c r="E3" s="313"/>
      <c r="F3" s="313"/>
      <c r="G3" s="314"/>
      <c r="H3" s="85" t="s">
        <v>1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3" t="s">
        <v>2</v>
      </c>
      <c r="X3" s="1"/>
      <c r="Y3" s="1"/>
      <c r="Z3" s="1"/>
      <c r="AA3" s="2"/>
      <c r="AB3" s="109" t="s">
        <v>80</v>
      </c>
      <c r="AC3" s="105"/>
      <c r="AD3" s="9"/>
      <c r="AE3" s="19"/>
      <c r="AF3" s="19"/>
      <c r="AG3" s="19"/>
      <c r="AH3" s="20"/>
    </row>
    <row r="4" spans="1:34" ht="10.5" customHeight="1" x14ac:dyDescent="0.25">
      <c r="A4" s="312"/>
      <c r="B4" s="313"/>
      <c r="C4" s="313"/>
      <c r="D4" s="313"/>
      <c r="E4" s="313"/>
      <c r="F4" s="313"/>
      <c r="G4" s="314"/>
      <c r="H4" s="288" t="s">
        <v>72</v>
      </c>
      <c r="I4" s="289"/>
      <c r="J4" s="289"/>
      <c r="K4" s="289"/>
      <c r="L4" s="289"/>
      <c r="M4" s="289"/>
      <c r="N4" s="289"/>
      <c r="O4" s="289"/>
      <c r="P4" s="289"/>
      <c r="Q4" s="289"/>
      <c r="R4" s="289"/>
      <c r="S4" s="289"/>
      <c r="T4" s="289"/>
      <c r="U4" s="289"/>
      <c r="V4" s="290"/>
      <c r="W4" s="306" t="s">
        <v>104</v>
      </c>
      <c r="X4" s="307"/>
      <c r="Y4" s="307"/>
      <c r="Z4" s="307"/>
      <c r="AA4" s="308"/>
      <c r="AB4" s="104"/>
      <c r="AC4" s="105" t="s">
        <v>3</v>
      </c>
      <c r="AD4" s="9"/>
      <c r="AE4" s="19"/>
      <c r="AF4" s="19"/>
      <c r="AG4" s="19"/>
      <c r="AH4" s="20"/>
    </row>
    <row r="5" spans="1:34" ht="10.5" customHeight="1" x14ac:dyDescent="0.25">
      <c r="A5" s="312"/>
      <c r="B5" s="313"/>
      <c r="C5" s="313"/>
      <c r="D5" s="313"/>
      <c r="E5" s="313"/>
      <c r="F5" s="313"/>
      <c r="G5" s="314"/>
      <c r="H5" s="297" t="s">
        <v>81</v>
      </c>
      <c r="I5" s="298"/>
      <c r="J5" s="298"/>
      <c r="K5" s="298"/>
      <c r="L5" s="299"/>
      <c r="M5" s="291" t="s">
        <v>82</v>
      </c>
      <c r="N5" s="292"/>
      <c r="O5" s="292"/>
      <c r="P5" s="292"/>
      <c r="Q5" s="293"/>
      <c r="R5" s="291" t="s">
        <v>83</v>
      </c>
      <c r="S5" s="292"/>
      <c r="T5" s="292"/>
      <c r="U5" s="292"/>
      <c r="V5" s="293"/>
      <c r="W5" s="297" t="s">
        <v>79</v>
      </c>
      <c r="X5" s="298"/>
      <c r="Y5" s="298"/>
      <c r="Z5" s="298"/>
      <c r="AA5" s="299"/>
      <c r="AB5" s="104"/>
      <c r="AC5" s="105" t="s">
        <v>4</v>
      </c>
      <c r="AD5" s="9"/>
      <c r="AE5" s="19"/>
      <c r="AF5" s="19"/>
      <c r="AG5" s="19"/>
      <c r="AH5" s="20"/>
    </row>
    <row r="6" spans="1:34" ht="10.5" customHeight="1" x14ac:dyDescent="0.25">
      <c r="A6" s="312"/>
      <c r="B6" s="313"/>
      <c r="C6" s="313"/>
      <c r="D6" s="313"/>
      <c r="E6" s="313"/>
      <c r="F6" s="313"/>
      <c r="G6" s="314"/>
      <c r="H6" s="300"/>
      <c r="I6" s="301"/>
      <c r="J6" s="301"/>
      <c r="K6" s="301"/>
      <c r="L6" s="302"/>
      <c r="M6" s="294"/>
      <c r="N6" s="295"/>
      <c r="O6" s="295"/>
      <c r="P6" s="295"/>
      <c r="Q6" s="296"/>
      <c r="R6" s="294"/>
      <c r="S6" s="295"/>
      <c r="T6" s="295"/>
      <c r="U6" s="295"/>
      <c r="V6" s="296"/>
      <c r="W6" s="300"/>
      <c r="X6" s="301"/>
      <c r="Y6" s="301"/>
      <c r="Z6" s="301"/>
      <c r="AA6" s="302"/>
      <c r="AB6" s="104" t="s">
        <v>84</v>
      </c>
      <c r="AC6" s="105" t="s">
        <v>5</v>
      </c>
      <c r="AD6" s="9"/>
      <c r="AE6" s="19"/>
      <c r="AF6" s="19"/>
      <c r="AG6" s="19"/>
      <c r="AH6" s="20"/>
    </row>
    <row r="7" spans="1:34" ht="10.5" customHeight="1" x14ac:dyDescent="0.25">
      <c r="A7" s="312"/>
      <c r="B7" s="313"/>
      <c r="C7" s="313"/>
      <c r="D7" s="313"/>
      <c r="E7" s="313"/>
      <c r="F7" s="313"/>
      <c r="G7" s="314"/>
      <c r="H7" s="288" t="s">
        <v>95</v>
      </c>
      <c r="I7" s="289"/>
      <c r="J7" s="289"/>
      <c r="K7" s="289"/>
      <c r="L7" s="290"/>
      <c r="M7" s="288" t="s">
        <v>96</v>
      </c>
      <c r="N7" s="289"/>
      <c r="O7" s="289"/>
      <c r="P7" s="289"/>
      <c r="Q7" s="290"/>
      <c r="R7" s="288" t="s">
        <v>94</v>
      </c>
      <c r="S7" s="289"/>
      <c r="T7" s="289"/>
      <c r="U7" s="289"/>
      <c r="V7" s="290"/>
      <c r="W7" s="288" t="s">
        <v>93</v>
      </c>
      <c r="X7" s="289"/>
      <c r="Y7" s="289"/>
      <c r="Z7" s="289"/>
      <c r="AA7" s="290"/>
      <c r="AB7" s="104"/>
      <c r="AC7" s="105" t="s">
        <v>6</v>
      </c>
      <c r="AD7" s="9"/>
      <c r="AE7" s="19"/>
      <c r="AF7" s="19"/>
      <c r="AG7" s="19"/>
      <c r="AH7" s="20"/>
    </row>
    <row r="8" spans="1:34" ht="10.5" customHeight="1" x14ac:dyDescent="0.25">
      <c r="A8" s="312"/>
      <c r="B8" s="313"/>
      <c r="C8" s="313"/>
      <c r="D8" s="313"/>
      <c r="E8" s="313"/>
      <c r="F8" s="313"/>
      <c r="G8" s="315"/>
      <c r="H8" s="86" t="s">
        <v>61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3" t="s">
        <v>8</v>
      </c>
      <c r="X8" s="1"/>
      <c r="Y8" s="1"/>
      <c r="Z8" s="3" t="s">
        <v>9</v>
      </c>
      <c r="AA8" s="2"/>
      <c r="AB8" s="104"/>
      <c r="AC8" s="105" t="s">
        <v>10</v>
      </c>
      <c r="AD8" s="9"/>
      <c r="AE8" s="19"/>
      <c r="AF8" s="19"/>
      <c r="AG8" s="19"/>
      <c r="AH8" s="20"/>
    </row>
    <row r="9" spans="1:34" ht="10.5" customHeight="1" x14ac:dyDescent="0.25">
      <c r="A9" s="312"/>
      <c r="B9" s="313"/>
      <c r="C9" s="313"/>
      <c r="D9" s="313"/>
      <c r="E9" s="313"/>
      <c r="F9" s="313"/>
      <c r="G9" s="314"/>
      <c r="H9" s="288" t="s">
        <v>87</v>
      </c>
      <c r="I9" s="289"/>
      <c r="J9" s="289"/>
      <c r="K9" s="289"/>
      <c r="L9" s="289"/>
      <c r="M9" s="289"/>
      <c r="N9" s="289"/>
      <c r="O9" s="289"/>
      <c r="P9" s="289"/>
      <c r="Q9" s="289"/>
      <c r="R9" s="289"/>
      <c r="S9" s="289"/>
      <c r="T9" s="289"/>
      <c r="U9" s="289"/>
      <c r="V9" s="290"/>
      <c r="W9" s="330">
        <v>44204</v>
      </c>
      <c r="X9" s="331"/>
      <c r="Y9" s="332"/>
      <c r="Z9" s="288">
        <v>0</v>
      </c>
      <c r="AA9" s="290"/>
      <c r="AB9" s="110"/>
      <c r="AC9" s="105"/>
      <c r="AD9" s="9"/>
      <c r="AE9" s="19"/>
      <c r="AF9" s="19"/>
      <c r="AG9" s="19"/>
      <c r="AH9" s="20"/>
    </row>
    <row r="10" spans="1:34" ht="10.5" customHeight="1" x14ac:dyDescent="0.25">
      <c r="A10" s="312"/>
      <c r="B10" s="313"/>
      <c r="C10" s="313"/>
      <c r="D10" s="313"/>
      <c r="E10" s="313"/>
      <c r="F10" s="313"/>
      <c r="G10" s="314"/>
      <c r="H10" s="87" t="s">
        <v>11</v>
      </c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5"/>
      <c r="AB10" s="118"/>
      <c r="AC10" s="111"/>
      <c r="AD10" s="19"/>
      <c r="AE10" s="19"/>
      <c r="AF10" s="19"/>
      <c r="AG10" s="19"/>
      <c r="AH10" s="20"/>
    </row>
    <row r="11" spans="1:34" ht="10.5" customHeight="1" x14ac:dyDescent="0.25">
      <c r="A11" s="312"/>
      <c r="B11" s="313"/>
      <c r="C11" s="313"/>
      <c r="D11" s="313"/>
      <c r="E11" s="313"/>
      <c r="F11" s="313"/>
      <c r="G11" s="314"/>
      <c r="H11" s="303" t="s">
        <v>92</v>
      </c>
      <c r="I11" s="304"/>
      <c r="J11" s="304"/>
      <c r="K11" s="304"/>
      <c r="L11" s="304"/>
      <c r="M11" s="304"/>
      <c r="N11" s="304"/>
      <c r="O11" s="304"/>
      <c r="P11" s="304"/>
      <c r="Q11" s="304"/>
      <c r="R11" s="304"/>
      <c r="S11" s="304"/>
      <c r="T11" s="304"/>
      <c r="U11" s="304"/>
      <c r="V11" s="304"/>
      <c r="W11" s="304"/>
      <c r="X11" s="304"/>
      <c r="Y11" s="304"/>
      <c r="Z11" s="304"/>
      <c r="AA11" s="305"/>
      <c r="AB11" s="88"/>
      <c r="AC11" s="88"/>
      <c r="AD11" s="19"/>
      <c r="AE11" s="19"/>
      <c r="AF11" s="19"/>
      <c r="AG11" s="19"/>
      <c r="AH11" s="20"/>
    </row>
    <row r="12" spans="1:34" ht="12.75" customHeight="1" x14ac:dyDescent="0.25">
      <c r="A12" s="312"/>
      <c r="B12" s="313"/>
      <c r="C12" s="313"/>
      <c r="D12" s="313"/>
      <c r="E12" s="313"/>
      <c r="F12" s="313"/>
      <c r="G12" s="314"/>
      <c r="H12" s="303"/>
      <c r="I12" s="304"/>
      <c r="J12" s="304"/>
      <c r="K12" s="304"/>
      <c r="L12" s="304"/>
      <c r="M12" s="304"/>
      <c r="N12" s="304"/>
      <c r="O12" s="304"/>
      <c r="P12" s="304"/>
      <c r="Q12" s="304"/>
      <c r="R12" s="304"/>
      <c r="S12" s="304"/>
      <c r="T12" s="304"/>
      <c r="U12" s="304"/>
      <c r="V12" s="304"/>
      <c r="W12" s="304"/>
      <c r="X12" s="304"/>
      <c r="Y12" s="304"/>
      <c r="Z12" s="304"/>
      <c r="AA12" s="305"/>
      <c r="AB12" s="88"/>
      <c r="AC12" s="88"/>
      <c r="AD12" s="6"/>
      <c r="AE12" s="6"/>
      <c r="AF12" s="6"/>
      <c r="AG12" s="6"/>
      <c r="AH12" s="11"/>
    </row>
    <row r="13" spans="1:34" ht="12.75" customHeight="1" x14ac:dyDescent="0.25">
      <c r="A13" s="316"/>
      <c r="B13" s="317"/>
      <c r="C13" s="317"/>
      <c r="D13" s="317"/>
      <c r="E13" s="317"/>
      <c r="F13" s="317"/>
      <c r="G13" s="318"/>
      <c r="H13" s="306"/>
      <c r="I13" s="307"/>
      <c r="J13" s="307"/>
      <c r="K13" s="307"/>
      <c r="L13" s="307"/>
      <c r="M13" s="307"/>
      <c r="N13" s="307"/>
      <c r="O13" s="307"/>
      <c r="P13" s="307"/>
      <c r="Q13" s="307"/>
      <c r="R13" s="307"/>
      <c r="S13" s="307"/>
      <c r="T13" s="307"/>
      <c r="U13" s="307"/>
      <c r="V13" s="307"/>
      <c r="W13" s="307"/>
      <c r="X13" s="307"/>
      <c r="Y13" s="307"/>
      <c r="Z13" s="307"/>
      <c r="AA13" s="308"/>
      <c r="AB13" s="17"/>
      <c r="AC13" s="17"/>
      <c r="AD13" s="17"/>
      <c r="AE13" s="17"/>
      <c r="AF13" s="17"/>
      <c r="AG13" s="17"/>
      <c r="AH13" s="18"/>
    </row>
    <row r="14" spans="1:34" ht="12.75" customHeight="1" x14ac:dyDescent="0.25">
      <c r="A14" s="10"/>
      <c r="B14" s="7"/>
      <c r="C14" s="8"/>
      <c r="D14" s="6"/>
      <c r="E14" s="6"/>
      <c r="F14" s="6"/>
      <c r="G14" s="6"/>
      <c r="H14" s="6"/>
      <c r="I14" s="6"/>
      <c r="J14" s="6"/>
      <c r="K14" s="6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88"/>
      <c r="AC14" s="88"/>
      <c r="AD14" s="6"/>
      <c r="AE14" s="6"/>
      <c r="AF14" s="6"/>
      <c r="AG14" s="6"/>
      <c r="AH14" s="11"/>
    </row>
    <row r="15" spans="1:34" ht="12.75" customHeight="1" x14ac:dyDescent="0.25">
      <c r="A15" s="10"/>
      <c r="B15" s="21"/>
      <c r="C15" s="8"/>
      <c r="D15" s="6"/>
      <c r="E15" s="6"/>
      <c r="F15" s="6"/>
      <c r="G15" s="6"/>
      <c r="H15" s="6"/>
      <c r="I15" s="6"/>
      <c r="J15" s="6"/>
      <c r="K15" s="6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88"/>
      <c r="AC15" s="88"/>
      <c r="AD15" s="6"/>
      <c r="AE15" s="6"/>
      <c r="AF15" s="6"/>
      <c r="AG15" s="6"/>
      <c r="AH15" s="11"/>
    </row>
    <row r="16" spans="1:34" ht="12.75" customHeight="1" x14ac:dyDescent="0.25">
      <c r="A16" s="10"/>
      <c r="B16" s="7"/>
      <c r="C16" s="319"/>
      <c r="D16" s="319"/>
      <c r="E16" s="319"/>
      <c r="F16" s="319"/>
      <c r="G16" s="319"/>
      <c r="H16" s="319"/>
      <c r="I16" s="319"/>
      <c r="J16" s="319"/>
      <c r="K16" s="319"/>
      <c r="L16" s="319"/>
      <c r="M16" s="319"/>
      <c r="N16" s="319"/>
      <c r="O16" s="319"/>
      <c r="P16" s="319"/>
      <c r="Q16" s="319"/>
      <c r="R16" s="319"/>
      <c r="S16" s="319"/>
      <c r="T16" s="319"/>
      <c r="U16" s="319"/>
      <c r="V16" s="319"/>
      <c r="W16" s="319"/>
      <c r="X16" s="319"/>
      <c r="Y16" s="319"/>
      <c r="Z16" s="319"/>
      <c r="AA16" s="319"/>
      <c r="AB16" s="319"/>
      <c r="AC16" s="319"/>
      <c r="AD16" s="319"/>
      <c r="AE16" s="319"/>
      <c r="AF16" s="319"/>
      <c r="AG16" s="319"/>
      <c r="AH16" s="320"/>
    </row>
    <row r="17" spans="1:34" ht="12.75" customHeight="1" x14ac:dyDescent="0.25">
      <c r="A17" s="10"/>
      <c r="B17" s="7"/>
      <c r="C17" s="319"/>
      <c r="D17" s="319"/>
      <c r="E17" s="319"/>
      <c r="F17" s="319"/>
      <c r="G17" s="319"/>
      <c r="H17" s="319"/>
      <c r="I17" s="319"/>
      <c r="J17" s="319"/>
      <c r="K17" s="319"/>
      <c r="L17" s="319"/>
      <c r="M17" s="319"/>
      <c r="N17" s="319"/>
      <c r="O17" s="319"/>
      <c r="P17" s="319"/>
      <c r="Q17" s="319"/>
      <c r="R17" s="319"/>
      <c r="S17" s="319"/>
      <c r="T17" s="319"/>
      <c r="U17" s="319"/>
      <c r="V17" s="319"/>
      <c r="W17" s="319"/>
      <c r="X17" s="319"/>
      <c r="Y17" s="319"/>
      <c r="Z17" s="319"/>
      <c r="AA17" s="319"/>
      <c r="AB17" s="319"/>
      <c r="AC17" s="319"/>
      <c r="AD17" s="319"/>
      <c r="AE17" s="319"/>
      <c r="AF17" s="319"/>
      <c r="AG17" s="319"/>
      <c r="AH17" s="320"/>
    </row>
    <row r="18" spans="1:34" ht="12.75" customHeight="1" x14ac:dyDescent="0.25">
      <c r="A18" s="10"/>
      <c r="B18" s="7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11"/>
    </row>
    <row r="19" spans="1:34" ht="12.75" customHeight="1" x14ac:dyDescent="0.25">
      <c r="A19" s="10"/>
      <c r="B19" s="7"/>
      <c r="C19" s="8"/>
      <c r="D19" s="6"/>
      <c r="E19" s="6"/>
      <c r="F19" s="6"/>
      <c r="G19" s="6"/>
      <c r="H19" s="6"/>
      <c r="I19" s="6"/>
      <c r="J19" s="6"/>
      <c r="K19" s="6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6"/>
      <c r="AC19" s="6"/>
      <c r="AD19" s="6"/>
      <c r="AE19" s="6"/>
      <c r="AF19" s="6"/>
      <c r="AG19" s="6"/>
      <c r="AH19" s="11"/>
    </row>
    <row r="20" spans="1:34" ht="12.75" customHeight="1" x14ac:dyDescent="0.25">
      <c r="A20" s="10"/>
      <c r="B20" s="7"/>
      <c r="C20" s="8"/>
      <c r="D20" s="6"/>
      <c r="E20" s="6"/>
      <c r="F20" s="6"/>
      <c r="G20" s="6"/>
      <c r="H20" s="6"/>
      <c r="I20" s="6"/>
      <c r="J20" s="6"/>
      <c r="K20" s="6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6"/>
      <c r="AC20" s="6"/>
      <c r="AD20" s="6"/>
      <c r="AE20" s="6"/>
      <c r="AF20" s="6"/>
      <c r="AG20" s="6"/>
      <c r="AH20" s="11"/>
    </row>
    <row r="21" spans="1:34" ht="12.75" customHeight="1" x14ac:dyDescent="0.25">
      <c r="A21" s="10"/>
      <c r="B21" s="7"/>
      <c r="C21" s="8"/>
      <c r="D21" s="6"/>
      <c r="E21" s="6"/>
      <c r="F21" s="6"/>
      <c r="G21" s="6"/>
      <c r="H21" s="6"/>
      <c r="I21" s="6"/>
      <c r="J21" s="6"/>
      <c r="K21" s="6"/>
      <c r="L21" s="7"/>
      <c r="M21" s="7"/>
      <c r="N21" s="7"/>
      <c r="O21" s="7"/>
      <c r="P21" s="6"/>
      <c r="Q21" s="6"/>
      <c r="R21" s="6"/>
      <c r="S21" s="7"/>
      <c r="T21" s="7"/>
      <c r="U21" s="7"/>
      <c r="V21" s="6"/>
      <c r="W21" s="6"/>
      <c r="X21" s="7"/>
      <c r="Y21" s="7"/>
      <c r="Z21" s="6"/>
      <c r="AA21" s="7"/>
      <c r="AB21" s="6"/>
      <c r="AC21" s="6"/>
      <c r="AD21" s="6"/>
      <c r="AE21" s="6"/>
      <c r="AF21" s="6"/>
      <c r="AG21" s="6"/>
      <c r="AH21" s="11"/>
    </row>
    <row r="22" spans="1:34" ht="12.75" customHeight="1" x14ac:dyDescent="0.25">
      <c r="A22" s="10"/>
      <c r="B22" s="7"/>
      <c r="C22" s="8"/>
      <c r="D22" s="6"/>
      <c r="E22" s="6"/>
      <c r="F22" s="6"/>
      <c r="G22" s="6"/>
      <c r="H22" s="6"/>
      <c r="I22" s="6"/>
      <c r="J22" s="6"/>
      <c r="K22" s="6"/>
      <c r="L22" s="7"/>
      <c r="M22" s="7"/>
      <c r="N22" s="7"/>
      <c r="O22" s="7"/>
      <c r="P22" s="6"/>
      <c r="Q22" s="6"/>
      <c r="R22" s="6"/>
      <c r="S22" s="7"/>
      <c r="T22" s="7"/>
      <c r="U22" s="7"/>
      <c r="V22" s="6"/>
      <c r="W22" s="6"/>
      <c r="X22" s="7"/>
      <c r="Y22" s="7"/>
      <c r="Z22" s="6"/>
      <c r="AA22" s="7"/>
      <c r="AB22" s="6"/>
      <c r="AC22" s="6"/>
      <c r="AD22" s="6"/>
      <c r="AE22" s="6"/>
      <c r="AF22" s="6"/>
      <c r="AG22" s="6"/>
      <c r="AH22" s="11"/>
    </row>
    <row r="23" spans="1:34" ht="12.75" customHeight="1" x14ac:dyDescent="0.25">
      <c r="A23" s="10"/>
      <c r="B23" s="7"/>
      <c r="C23" s="6"/>
      <c r="D23" s="6"/>
      <c r="E23" s="6"/>
      <c r="F23" s="6"/>
      <c r="G23" s="6"/>
      <c r="H23" s="6"/>
      <c r="I23" s="6"/>
      <c r="J23" s="6"/>
      <c r="K23" s="6"/>
      <c r="L23" s="7"/>
      <c r="M23" s="7"/>
      <c r="N23" s="7"/>
      <c r="O23" s="7"/>
      <c r="P23" s="6"/>
      <c r="Q23" s="6"/>
      <c r="R23" s="6"/>
      <c r="S23" s="7"/>
      <c r="T23" s="7"/>
      <c r="U23" s="7"/>
      <c r="V23" s="6"/>
      <c r="W23" s="6"/>
      <c r="X23" s="7"/>
      <c r="Y23" s="7"/>
      <c r="Z23" s="6"/>
      <c r="AA23" s="7"/>
      <c r="AB23" s="6"/>
      <c r="AC23" s="6"/>
      <c r="AD23" s="6"/>
      <c r="AE23" s="6"/>
      <c r="AF23" s="6"/>
      <c r="AG23" s="6"/>
      <c r="AH23" s="11"/>
    </row>
    <row r="24" spans="1:34" ht="12.75" customHeight="1" x14ac:dyDescent="0.25">
      <c r="A24" s="10"/>
      <c r="B24" s="7"/>
      <c r="C24" s="6"/>
      <c r="D24" s="6"/>
      <c r="E24" s="6"/>
      <c r="F24" s="6"/>
      <c r="G24" s="6"/>
      <c r="H24" s="6"/>
      <c r="I24" s="6"/>
      <c r="J24" s="6"/>
      <c r="K24" s="6"/>
      <c r="L24" s="7"/>
      <c r="M24" s="7"/>
      <c r="N24" s="7"/>
      <c r="O24" s="7"/>
      <c r="P24" s="6"/>
      <c r="Q24" s="6"/>
      <c r="R24" s="6"/>
      <c r="S24" s="7"/>
      <c r="T24" s="7"/>
      <c r="U24" s="7"/>
      <c r="V24" s="6"/>
      <c r="W24" s="6"/>
      <c r="X24" s="7"/>
      <c r="Y24" s="7"/>
      <c r="Z24" s="6"/>
      <c r="AA24" s="7"/>
      <c r="AB24" s="6"/>
      <c r="AC24" s="6"/>
      <c r="AD24" s="6"/>
      <c r="AE24" s="6"/>
      <c r="AF24" s="6"/>
      <c r="AG24" s="6"/>
      <c r="AH24" s="11"/>
    </row>
    <row r="25" spans="1:34" ht="12.75" customHeight="1" x14ac:dyDescent="0.25">
      <c r="A25" s="10"/>
      <c r="B25" s="7"/>
      <c r="C25" s="6"/>
      <c r="D25" s="6"/>
      <c r="E25" s="6"/>
      <c r="F25" s="6"/>
      <c r="G25" s="6"/>
      <c r="H25" s="6"/>
      <c r="I25" s="6"/>
      <c r="J25" s="6"/>
      <c r="K25" s="6"/>
      <c r="L25" s="7"/>
      <c r="M25" s="7"/>
      <c r="N25" s="7"/>
      <c r="O25" s="7"/>
      <c r="P25" s="6"/>
      <c r="Q25" s="6"/>
      <c r="R25" s="6"/>
      <c r="S25" s="7"/>
      <c r="T25" s="7"/>
      <c r="U25" s="7"/>
      <c r="V25" s="6"/>
      <c r="W25" s="6"/>
      <c r="X25" s="7"/>
      <c r="Y25" s="7"/>
      <c r="Z25" s="6"/>
      <c r="AA25" s="7"/>
      <c r="AB25" s="6"/>
      <c r="AC25" s="6"/>
      <c r="AD25" s="6"/>
      <c r="AE25" s="6"/>
      <c r="AF25" s="6"/>
      <c r="AG25" s="6"/>
      <c r="AH25" s="11"/>
    </row>
    <row r="26" spans="1:34" ht="12.75" customHeight="1" x14ac:dyDescent="0.25">
      <c r="A26" s="10"/>
      <c r="B26" s="7"/>
      <c r="C26" s="6"/>
      <c r="D26" s="6"/>
      <c r="E26" s="6"/>
      <c r="F26" s="6"/>
      <c r="G26" s="6"/>
      <c r="H26" s="6"/>
      <c r="I26" s="6"/>
      <c r="J26" s="6"/>
      <c r="K26" s="6"/>
      <c r="L26" s="7"/>
      <c r="M26" s="7"/>
      <c r="N26" s="7"/>
      <c r="O26" s="7"/>
      <c r="P26" s="6"/>
      <c r="Q26" s="6"/>
      <c r="R26" s="6"/>
      <c r="S26" s="7"/>
      <c r="T26" s="7"/>
      <c r="U26" s="7"/>
      <c r="V26" s="6"/>
      <c r="W26" s="6"/>
      <c r="X26" s="7"/>
      <c r="Y26" s="7"/>
      <c r="Z26" s="6"/>
      <c r="AA26" s="7"/>
      <c r="AB26" s="6"/>
      <c r="AC26" s="6"/>
      <c r="AD26" s="6"/>
      <c r="AE26" s="6"/>
      <c r="AF26" s="6"/>
      <c r="AG26" s="6"/>
      <c r="AH26" s="11"/>
    </row>
    <row r="27" spans="1:34" ht="12.75" customHeight="1" x14ac:dyDescent="0.25">
      <c r="A27" s="10"/>
      <c r="B27" s="7"/>
      <c r="C27" s="6"/>
      <c r="D27" s="6"/>
      <c r="E27" s="6"/>
      <c r="F27" s="6"/>
      <c r="G27" s="6"/>
      <c r="H27" s="6"/>
      <c r="I27" s="6"/>
      <c r="J27" s="6"/>
      <c r="K27" s="6"/>
      <c r="L27" s="7"/>
      <c r="M27" s="6"/>
      <c r="N27" s="7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7"/>
      <c r="AB27" s="6"/>
      <c r="AC27" s="6"/>
      <c r="AD27" s="6"/>
      <c r="AE27" s="6"/>
      <c r="AF27" s="6"/>
      <c r="AG27" s="6"/>
      <c r="AH27" s="11"/>
    </row>
    <row r="28" spans="1:34" ht="12.75" customHeight="1" x14ac:dyDescent="0.25">
      <c r="A28" s="10"/>
      <c r="B28" s="7"/>
      <c r="C28" s="6"/>
      <c r="D28" s="6"/>
      <c r="E28" s="6"/>
      <c r="F28" s="6"/>
      <c r="G28" s="6"/>
      <c r="H28" s="6"/>
      <c r="I28" s="6"/>
      <c r="J28" s="6"/>
      <c r="K28" s="6"/>
      <c r="L28" s="7"/>
      <c r="M28" s="6"/>
      <c r="N28" s="7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7"/>
      <c r="AB28" s="6"/>
      <c r="AC28" s="6"/>
      <c r="AD28" s="6"/>
      <c r="AE28" s="6"/>
      <c r="AF28" s="6"/>
      <c r="AG28" s="6"/>
      <c r="AH28" s="11"/>
    </row>
    <row r="29" spans="1:34" ht="12.75" customHeight="1" x14ac:dyDescent="0.25">
      <c r="A29" s="12"/>
      <c r="B29" s="7"/>
      <c r="C29" s="6"/>
      <c r="D29" s="6"/>
      <c r="E29" s="6"/>
      <c r="F29" s="6"/>
      <c r="G29" s="6"/>
      <c r="H29" s="6"/>
      <c r="I29" s="6"/>
      <c r="J29" s="6"/>
      <c r="K29" s="6"/>
      <c r="L29" s="7"/>
      <c r="M29" s="6"/>
      <c r="N29" s="7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7"/>
      <c r="AB29" s="6"/>
      <c r="AC29" s="6"/>
      <c r="AD29" s="6"/>
      <c r="AE29" s="6"/>
      <c r="AF29" s="6"/>
      <c r="AG29" s="6"/>
      <c r="AH29" s="11"/>
    </row>
    <row r="30" spans="1:34" ht="12.75" customHeight="1" x14ac:dyDescent="0.25">
      <c r="A30" s="12"/>
      <c r="B30" s="7"/>
      <c r="C30" s="6"/>
      <c r="D30" s="6"/>
      <c r="E30" s="6"/>
      <c r="F30" s="6"/>
      <c r="G30" s="6"/>
      <c r="H30" s="6"/>
      <c r="I30" s="6"/>
      <c r="J30" s="6"/>
      <c r="K30" s="6"/>
      <c r="L30" s="7"/>
      <c r="M30" s="6"/>
      <c r="N30" s="7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7"/>
      <c r="AB30" s="6"/>
      <c r="AC30" s="6"/>
      <c r="AD30" s="6"/>
      <c r="AE30" s="6"/>
      <c r="AF30" s="6"/>
      <c r="AG30" s="6"/>
      <c r="AH30" s="11"/>
    </row>
    <row r="31" spans="1:34" ht="12.75" customHeight="1" x14ac:dyDescent="0.25">
      <c r="A31" s="10"/>
      <c r="B31" s="7"/>
      <c r="C31" s="6"/>
      <c r="D31" s="6"/>
      <c r="E31" s="6"/>
      <c r="F31" s="6"/>
      <c r="G31" s="6"/>
      <c r="H31" s="6"/>
      <c r="I31" s="6"/>
      <c r="J31" s="6"/>
      <c r="K31" s="6"/>
      <c r="L31" s="7"/>
      <c r="M31" s="6"/>
      <c r="N31" s="7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7"/>
      <c r="AB31" s="6"/>
      <c r="AC31" s="6"/>
      <c r="AD31" s="6"/>
      <c r="AE31" s="6"/>
      <c r="AF31" s="6"/>
      <c r="AG31" s="6"/>
      <c r="AH31" s="11"/>
    </row>
    <row r="32" spans="1:34" ht="12.75" customHeight="1" x14ac:dyDescent="0.25">
      <c r="A32" s="10"/>
      <c r="B32" s="7"/>
      <c r="C32" s="6"/>
      <c r="D32" s="6"/>
      <c r="E32" s="6"/>
      <c r="F32" s="6"/>
      <c r="G32" s="6"/>
      <c r="H32" s="6"/>
      <c r="I32" s="6"/>
      <c r="J32" s="6"/>
      <c r="K32" s="6"/>
      <c r="L32" s="7"/>
      <c r="M32" s="6"/>
      <c r="N32" s="7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7"/>
      <c r="AB32" s="6"/>
      <c r="AC32" s="6"/>
      <c r="AD32" s="6"/>
      <c r="AE32" s="6"/>
      <c r="AF32" s="6"/>
      <c r="AG32" s="6"/>
      <c r="AH32" s="11"/>
    </row>
    <row r="33" spans="1:34" ht="12.75" customHeight="1" x14ac:dyDescent="0.25">
      <c r="A33" s="10"/>
      <c r="B33" s="7"/>
      <c r="C33" s="6"/>
      <c r="D33" s="6"/>
      <c r="E33" s="6"/>
      <c r="F33" s="6"/>
      <c r="G33" s="6"/>
      <c r="H33" s="6"/>
      <c r="I33" s="6"/>
      <c r="J33" s="6"/>
      <c r="K33" s="6"/>
      <c r="L33" s="7"/>
      <c r="M33" s="6"/>
      <c r="N33" s="7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7"/>
      <c r="AB33" s="6"/>
      <c r="AC33" s="6"/>
      <c r="AD33" s="6"/>
      <c r="AE33" s="6"/>
      <c r="AF33" s="6"/>
      <c r="AG33" s="6"/>
      <c r="AH33" s="11"/>
    </row>
    <row r="34" spans="1:34" ht="12.75" customHeight="1" x14ac:dyDescent="0.25">
      <c r="A34" s="10"/>
      <c r="B34" s="7"/>
      <c r="C34" s="6"/>
      <c r="D34" s="6"/>
      <c r="E34" s="6"/>
      <c r="F34" s="6"/>
      <c r="G34" s="6"/>
      <c r="H34" s="6"/>
      <c r="I34" s="6"/>
      <c r="J34" s="6"/>
      <c r="K34" s="6"/>
      <c r="L34" s="7"/>
      <c r="M34" s="6"/>
      <c r="N34" s="7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7"/>
      <c r="AB34" s="6"/>
      <c r="AC34" s="6"/>
      <c r="AD34" s="6"/>
      <c r="AE34" s="6"/>
      <c r="AF34" s="6"/>
      <c r="AG34" s="6"/>
      <c r="AH34" s="11"/>
    </row>
    <row r="35" spans="1:34" ht="12.75" customHeight="1" x14ac:dyDescent="0.25">
      <c r="A35" s="12"/>
      <c r="B35" s="7"/>
      <c r="C35" s="6"/>
      <c r="D35" s="6"/>
      <c r="E35" s="6"/>
      <c r="F35" s="6"/>
      <c r="G35" s="6"/>
      <c r="H35" s="6"/>
      <c r="I35" s="6"/>
      <c r="J35" s="6"/>
      <c r="K35" s="6"/>
      <c r="L35" s="7"/>
      <c r="M35" s="6"/>
      <c r="N35" s="7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7"/>
      <c r="AB35" s="6"/>
      <c r="AC35" s="6"/>
      <c r="AD35" s="6"/>
      <c r="AE35" s="6"/>
      <c r="AF35" s="6"/>
      <c r="AG35" s="6"/>
      <c r="AH35" s="11"/>
    </row>
    <row r="36" spans="1:34" ht="12.75" customHeight="1" x14ac:dyDescent="0.25">
      <c r="A36" s="12"/>
      <c r="B36" s="7"/>
      <c r="C36" s="6"/>
      <c r="D36" s="6"/>
      <c r="E36" s="6"/>
      <c r="F36" s="6"/>
      <c r="G36" s="6"/>
      <c r="H36" s="6"/>
      <c r="I36" s="6"/>
      <c r="J36" s="6"/>
      <c r="K36" s="6"/>
      <c r="L36" s="7"/>
      <c r="M36" s="6"/>
      <c r="N36" s="7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7"/>
      <c r="AB36" s="6"/>
      <c r="AC36" s="6"/>
      <c r="AD36" s="6"/>
      <c r="AE36" s="6"/>
      <c r="AF36" s="6"/>
      <c r="AG36" s="6"/>
      <c r="AH36" s="11"/>
    </row>
    <row r="37" spans="1:34" ht="12.75" customHeight="1" x14ac:dyDescent="0.25">
      <c r="A37" s="12"/>
      <c r="B37" s="7"/>
      <c r="C37" s="6"/>
      <c r="D37" s="6"/>
      <c r="E37" s="6"/>
      <c r="F37" s="6"/>
      <c r="G37" s="6"/>
      <c r="H37" s="6"/>
      <c r="I37" s="6"/>
      <c r="J37" s="6"/>
      <c r="K37" s="6"/>
      <c r="L37" s="7"/>
      <c r="M37" s="6"/>
      <c r="N37" s="7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7"/>
      <c r="AA37" s="7"/>
      <c r="AB37" s="7"/>
      <c r="AC37" s="6"/>
      <c r="AD37" s="6"/>
      <c r="AE37" s="6"/>
      <c r="AF37" s="6"/>
      <c r="AG37" s="6"/>
      <c r="AH37" s="11"/>
    </row>
    <row r="38" spans="1:34" ht="12.75" customHeight="1" x14ac:dyDescent="0.25">
      <c r="A38" s="10"/>
      <c r="B38" s="7"/>
      <c r="C38" s="6"/>
      <c r="D38" s="6"/>
      <c r="E38" s="6"/>
      <c r="F38" s="6"/>
      <c r="G38" s="6"/>
      <c r="H38" s="6"/>
      <c r="I38" s="6"/>
      <c r="J38" s="6"/>
      <c r="K38" s="6"/>
      <c r="L38" s="7"/>
      <c r="M38" s="7"/>
      <c r="N38" s="7"/>
      <c r="O38" s="7"/>
      <c r="P38" s="6"/>
      <c r="Q38" s="6"/>
      <c r="R38" s="6"/>
      <c r="S38" s="7"/>
      <c r="T38" s="7"/>
      <c r="U38" s="7"/>
      <c r="V38" s="6"/>
      <c r="W38" s="6"/>
      <c r="X38" s="7"/>
      <c r="Y38" s="7"/>
      <c r="Z38" s="6"/>
      <c r="AA38" s="7"/>
      <c r="AB38" s="6"/>
      <c r="AC38" s="6"/>
      <c r="AD38" s="6"/>
      <c r="AE38" s="6"/>
      <c r="AF38" s="6"/>
      <c r="AG38" s="6"/>
      <c r="AH38" s="11"/>
    </row>
    <row r="39" spans="1:34" ht="12.75" customHeight="1" x14ac:dyDescent="0.25">
      <c r="A39" s="10"/>
      <c r="B39" s="7"/>
      <c r="C39" s="6"/>
      <c r="D39" s="6"/>
      <c r="E39" s="6"/>
      <c r="F39" s="6"/>
      <c r="G39" s="6"/>
      <c r="H39" s="6"/>
      <c r="I39" s="6"/>
      <c r="J39" s="6"/>
      <c r="K39" s="6"/>
      <c r="L39" s="7"/>
      <c r="M39" s="7"/>
      <c r="N39" s="7"/>
      <c r="O39" s="7"/>
      <c r="P39" s="6"/>
      <c r="Q39" s="6"/>
      <c r="R39" s="6"/>
      <c r="S39" s="7"/>
      <c r="T39" s="7"/>
      <c r="U39" s="7"/>
      <c r="V39" s="6"/>
      <c r="W39" s="6"/>
      <c r="X39" s="7"/>
      <c r="Y39" s="7"/>
      <c r="Z39" s="7"/>
      <c r="AA39" s="7"/>
      <c r="AB39" s="7"/>
      <c r="AC39" s="7"/>
      <c r="AD39" s="6"/>
      <c r="AE39" s="6"/>
      <c r="AF39" s="6"/>
      <c r="AG39" s="6"/>
      <c r="AH39" s="11"/>
    </row>
    <row r="40" spans="1:34" ht="12.75" customHeight="1" x14ac:dyDescent="0.25">
      <c r="A40" s="10"/>
      <c r="B40" s="7"/>
      <c r="C40" s="6"/>
      <c r="D40" s="6"/>
      <c r="E40" s="6"/>
      <c r="F40" s="6"/>
      <c r="G40" s="6"/>
      <c r="H40" s="6"/>
      <c r="I40" s="6"/>
      <c r="J40" s="6"/>
      <c r="K40" s="6"/>
      <c r="L40" s="7"/>
      <c r="M40" s="7"/>
      <c r="N40" s="7"/>
      <c r="O40" s="7"/>
      <c r="P40" s="6"/>
      <c r="Q40" s="6"/>
      <c r="R40" s="6"/>
      <c r="S40" s="7"/>
      <c r="T40" s="7"/>
      <c r="U40" s="7"/>
      <c r="V40" s="6"/>
      <c r="W40" s="6"/>
      <c r="X40" s="7"/>
      <c r="Y40" s="7"/>
      <c r="Z40" s="6"/>
      <c r="AA40" s="7"/>
      <c r="AB40" s="6"/>
      <c r="AC40" s="7"/>
      <c r="AD40" s="6"/>
      <c r="AE40" s="6"/>
      <c r="AF40" s="6"/>
      <c r="AG40" s="6"/>
      <c r="AH40" s="11"/>
    </row>
    <row r="41" spans="1:34" ht="12.75" customHeight="1" x14ac:dyDescent="0.25">
      <c r="A41" s="10"/>
      <c r="B41" s="7"/>
      <c r="C41" s="6"/>
      <c r="D41" s="6"/>
      <c r="E41" s="6"/>
      <c r="F41" s="6"/>
      <c r="G41" s="6"/>
      <c r="H41" s="6"/>
      <c r="I41" s="6"/>
      <c r="J41" s="6"/>
      <c r="K41" s="6"/>
      <c r="L41" s="7"/>
      <c r="M41" s="6"/>
      <c r="N41" s="7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7"/>
      <c r="AB41" s="6"/>
      <c r="AC41" s="6"/>
      <c r="AD41" s="6"/>
      <c r="AE41" s="6"/>
      <c r="AF41" s="6"/>
      <c r="AG41" s="6"/>
      <c r="AH41" s="11"/>
    </row>
    <row r="42" spans="1:34" ht="12.75" customHeight="1" x14ac:dyDescent="0.25">
      <c r="A42" s="10"/>
      <c r="B42" s="7"/>
      <c r="C42" s="6"/>
      <c r="D42" s="6"/>
      <c r="E42" s="6"/>
      <c r="F42" s="6"/>
      <c r="G42" s="6"/>
      <c r="H42" s="6"/>
      <c r="I42" s="6"/>
      <c r="J42" s="6"/>
      <c r="K42" s="6"/>
      <c r="L42" s="7"/>
      <c r="M42" s="6"/>
      <c r="N42" s="7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7"/>
      <c r="AB42" s="6"/>
      <c r="AC42" s="6"/>
      <c r="AD42" s="6"/>
      <c r="AE42" s="6"/>
      <c r="AF42" s="6"/>
      <c r="AG42" s="6"/>
      <c r="AH42" s="11"/>
    </row>
    <row r="43" spans="1:34" ht="12.75" customHeight="1" x14ac:dyDescent="0.25">
      <c r="A43" s="12"/>
      <c r="B43" s="7"/>
      <c r="C43" s="6"/>
      <c r="D43" s="6"/>
      <c r="E43" s="6"/>
      <c r="F43" s="6"/>
      <c r="G43" s="6"/>
      <c r="H43" s="6"/>
      <c r="I43" s="6"/>
      <c r="J43" s="6"/>
      <c r="K43" s="6"/>
      <c r="L43" s="7"/>
      <c r="M43" s="6"/>
      <c r="N43" s="7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7"/>
      <c r="AB43" s="6"/>
      <c r="AC43" s="6"/>
      <c r="AD43" s="6"/>
      <c r="AE43" s="6"/>
      <c r="AF43" s="6"/>
      <c r="AG43" s="6"/>
      <c r="AH43" s="11"/>
    </row>
    <row r="44" spans="1:34" ht="12.75" customHeight="1" x14ac:dyDescent="0.25">
      <c r="A44" s="12"/>
      <c r="B44" s="7"/>
      <c r="C44" s="6"/>
      <c r="D44" s="6"/>
      <c r="E44" s="6"/>
      <c r="F44" s="6"/>
      <c r="G44" s="6"/>
      <c r="H44" s="6"/>
      <c r="I44" s="6"/>
      <c r="J44" s="6"/>
      <c r="K44" s="6"/>
      <c r="L44" s="7"/>
      <c r="M44" s="6"/>
      <c r="N44" s="7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7"/>
      <c r="AB44" s="6"/>
      <c r="AC44" s="6"/>
      <c r="AD44" s="6"/>
      <c r="AE44" s="6"/>
      <c r="AF44" s="6"/>
      <c r="AG44" s="6"/>
      <c r="AH44" s="11"/>
    </row>
    <row r="45" spans="1:34" ht="12.75" customHeight="1" x14ac:dyDescent="0.25">
      <c r="A45" s="12"/>
      <c r="B45" s="7"/>
      <c r="C45" s="6"/>
      <c r="D45" s="6"/>
      <c r="E45" s="6"/>
      <c r="F45" s="6"/>
      <c r="G45" s="6"/>
      <c r="H45" s="6"/>
      <c r="I45" s="6"/>
      <c r="J45" s="6"/>
      <c r="K45" s="6"/>
      <c r="L45" s="7"/>
      <c r="M45" s="6"/>
      <c r="N45" s="7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7"/>
      <c r="AB45" s="6"/>
      <c r="AC45" s="6"/>
      <c r="AD45" s="6"/>
      <c r="AE45" s="6"/>
      <c r="AF45" s="6"/>
      <c r="AG45" s="6"/>
      <c r="AH45" s="11"/>
    </row>
    <row r="46" spans="1:34" ht="12.75" customHeight="1" x14ac:dyDescent="0.25">
      <c r="A46" s="12"/>
      <c r="B46" s="7"/>
      <c r="C46" s="6"/>
      <c r="D46" s="6"/>
      <c r="E46" s="6"/>
      <c r="F46" s="6"/>
      <c r="G46" s="6"/>
      <c r="H46" s="6"/>
      <c r="I46" s="6"/>
      <c r="J46" s="6"/>
      <c r="K46" s="6"/>
      <c r="L46" s="7"/>
      <c r="M46" s="6"/>
      <c r="N46" s="7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7"/>
      <c r="AB46" s="6"/>
      <c r="AC46" s="6"/>
      <c r="AD46" s="6"/>
      <c r="AE46" s="6"/>
      <c r="AF46" s="6"/>
      <c r="AG46" s="6"/>
      <c r="AH46" s="11"/>
    </row>
    <row r="47" spans="1:34" ht="12.75" customHeight="1" x14ac:dyDescent="0.25">
      <c r="A47" s="12"/>
      <c r="B47" s="7"/>
      <c r="C47" s="6"/>
      <c r="D47" s="6"/>
      <c r="E47" s="6"/>
      <c r="F47" s="6"/>
      <c r="G47" s="6"/>
      <c r="H47" s="6"/>
      <c r="I47" s="6"/>
      <c r="J47" s="6"/>
      <c r="K47" s="6"/>
      <c r="L47" s="7"/>
      <c r="M47" s="6"/>
      <c r="N47" s="7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7"/>
      <c r="AB47" s="6"/>
      <c r="AC47" s="6"/>
      <c r="AD47" s="6"/>
      <c r="AE47" s="6"/>
      <c r="AF47" s="6"/>
      <c r="AG47" s="6"/>
      <c r="AH47" s="11"/>
    </row>
    <row r="48" spans="1:34" ht="12.75" customHeight="1" x14ac:dyDescent="0.25">
      <c r="A48" s="12"/>
      <c r="B48" s="7"/>
      <c r="C48" s="6"/>
      <c r="D48" s="6"/>
      <c r="E48" s="6"/>
      <c r="F48" s="6"/>
      <c r="G48" s="6"/>
      <c r="H48" s="6"/>
      <c r="I48" s="6"/>
      <c r="J48" s="6"/>
      <c r="K48" s="6"/>
      <c r="L48" s="7"/>
      <c r="M48" s="6"/>
      <c r="N48" s="7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7"/>
      <c r="AB48" s="6"/>
      <c r="AC48" s="6"/>
      <c r="AD48" s="6"/>
      <c r="AE48" s="6"/>
      <c r="AF48" s="6"/>
      <c r="AG48" s="6"/>
      <c r="AH48" s="11"/>
    </row>
    <row r="49" spans="1:34" ht="12.75" customHeight="1" x14ac:dyDescent="0.25">
      <c r="A49" s="12"/>
      <c r="B49" s="7"/>
      <c r="C49" s="6"/>
      <c r="D49" s="6"/>
      <c r="E49" s="6"/>
      <c r="F49" s="6"/>
      <c r="G49" s="6"/>
      <c r="H49" s="6"/>
      <c r="I49" s="6"/>
      <c r="J49" s="6"/>
      <c r="K49" s="6"/>
      <c r="L49" s="7"/>
      <c r="M49" s="6"/>
      <c r="N49" s="7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7"/>
      <c r="AB49" s="6"/>
      <c r="AC49" s="6"/>
      <c r="AD49" s="6"/>
      <c r="AE49" s="6"/>
      <c r="AF49" s="6"/>
      <c r="AG49" s="6"/>
      <c r="AH49" s="11"/>
    </row>
    <row r="50" spans="1:34" ht="12.75" customHeight="1" x14ac:dyDescent="0.25">
      <c r="A50" s="12"/>
      <c r="B50" s="7"/>
      <c r="C50" s="6"/>
      <c r="D50" s="6"/>
      <c r="E50" s="6"/>
      <c r="F50" s="6"/>
      <c r="G50" s="6"/>
      <c r="H50" s="6"/>
      <c r="I50" s="6"/>
      <c r="J50" s="6"/>
      <c r="K50" s="6"/>
      <c r="L50" s="7"/>
      <c r="M50" s="6"/>
      <c r="N50" s="7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7"/>
      <c r="AB50" s="6"/>
      <c r="AC50" s="6"/>
      <c r="AD50" s="6"/>
      <c r="AE50" s="6"/>
      <c r="AF50" s="6"/>
      <c r="AG50" s="6"/>
      <c r="AH50" s="11"/>
    </row>
    <row r="51" spans="1:34" ht="12.75" customHeight="1" x14ac:dyDescent="0.25">
      <c r="A51" s="12"/>
      <c r="B51" s="7"/>
      <c r="C51" s="6"/>
      <c r="D51" s="6"/>
      <c r="E51" s="6"/>
      <c r="F51" s="6"/>
      <c r="G51" s="6"/>
      <c r="H51" s="6"/>
      <c r="I51" s="6"/>
      <c r="J51" s="6"/>
      <c r="K51" s="6"/>
      <c r="L51" s="7"/>
      <c r="M51" s="6"/>
      <c r="N51" s="7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7"/>
      <c r="AB51" s="6"/>
      <c r="AC51" s="6"/>
      <c r="AD51" s="6"/>
      <c r="AE51" s="6"/>
      <c r="AF51" s="6"/>
      <c r="AG51" s="6"/>
      <c r="AH51" s="11"/>
    </row>
    <row r="52" spans="1:34" ht="12.75" customHeight="1" x14ac:dyDescent="0.25">
      <c r="A52" s="12"/>
      <c r="B52" s="7"/>
      <c r="C52" s="6"/>
      <c r="D52" s="6"/>
      <c r="E52" s="6"/>
      <c r="F52" s="6"/>
      <c r="G52" s="6"/>
      <c r="H52" s="6"/>
      <c r="I52" s="6"/>
      <c r="J52" s="6"/>
      <c r="K52" s="6"/>
      <c r="L52" s="7"/>
      <c r="M52" s="6"/>
      <c r="N52" s="7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7"/>
      <c r="AB52" s="6"/>
      <c r="AC52" s="6"/>
      <c r="AD52" s="6"/>
      <c r="AE52" s="6"/>
      <c r="AF52" s="6"/>
      <c r="AG52" s="6"/>
      <c r="AH52" s="11"/>
    </row>
    <row r="53" spans="1:34" ht="12.75" customHeight="1" x14ac:dyDescent="0.25">
      <c r="A53" s="12"/>
      <c r="B53" s="7"/>
      <c r="C53" s="6"/>
      <c r="D53" s="6"/>
      <c r="E53" s="6"/>
      <c r="F53" s="6"/>
      <c r="G53" s="6"/>
      <c r="H53" s="6"/>
      <c r="I53" s="6"/>
      <c r="J53" s="6"/>
      <c r="K53" s="6"/>
      <c r="L53" s="7"/>
      <c r="M53" s="6"/>
      <c r="N53" s="7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7"/>
      <c r="AB53" s="6"/>
      <c r="AC53" s="6"/>
      <c r="AD53" s="6"/>
      <c r="AE53" s="6"/>
      <c r="AF53" s="6"/>
      <c r="AG53" s="6"/>
      <c r="AH53" s="11"/>
    </row>
    <row r="54" spans="1:34" ht="12.75" customHeight="1" x14ac:dyDescent="0.25">
      <c r="A54" s="12"/>
      <c r="B54" s="7"/>
      <c r="C54" s="6"/>
      <c r="D54" s="6"/>
      <c r="E54" s="6"/>
      <c r="F54" s="6"/>
      <c r="G54" s="6"/>
      <c r="H54" s="6"/>
      <c r="I54" s="6"/>
      <c r="J54" s="6"/>
      <c r="K54" s="6"/>
      <c r="L54" s="7"/>
      <c r="M54" s="6"/>
      <c r="N54" s="7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7"/>
      <c r="AB54" s="6"/>
      <c r="AC54" s="6"/>
      <c r="AD54" s="6"/>
      <c r="AE54" s="6"/>
      <c r="AF54" s="6"/>
      <c r="AG54" s="6"/>
      <c r="AH54" s="11"/>
    </row>
    <row r="55" spans="1:34" ht="12.75" customHeight="1" x14ac:dyDescent="0.25">
      <c r="A55" s="12"/>
      <c r="B55" s="7"/>
      <c r="C55" s="6"/>
      <c r="D55" s="6"/>
      <c r="E55" s="6"/>
      <c r="F55" s="6"/>
      <c r="G55" s="6"/>
      <c r="H55" s="6"/>
      <c r="I55" s="6"/>
      <c r="J55" s="6"/>
      <c r="K55" s="6"/>
      <c r="L55" s="7"/>
      <c r="M55" s="6"/>
      <c r="N55" s="7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7"/>
      <c r="AB55" s="6"/>
      <c r="AC55" s="6"/>
      <c r="AD55" s="6"/>
      <c r="AE55" s="6"/>
      <c r="AF55" s="6"/>
      <c r="AG55" s="6"/>
      <c r="AH55" s="11"/>
    </row>
    <row r="56" spans="1:34" ht="12.75" customHeight="1" x14ac:dyDescent="0.25">
      <c r="A56" s="12"/>
      <c r="B56" s="7"/>
      <c r="C56" s="6"/>
      <c r="D56" s="6"/>
      <c r="E56" s="6"/>
      <c r="F56" s="6"/>
      <c r="G56" s="6"/>
      <c r="H56" s="6"/>
      <c r="I56" s="6"/>
      <c r="J56" s="6"/>
      <c r="K56" s="6"/>
      <c r="L56" s="7"/>
      <c r="M56" s="6"/>
      <c r="N56" s="7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7"/>
      <c r="AB56" s="6"/>
      <c r="AC56" s="6"/>
      <c r="AD56" s="6"/>
      <c r="AE56" s="6"/>
      <c r="AF56" s="6"/>
      <c r="AG56" s="6"/>
      <c r="AH56" s="11"/>
    </row>
    <row r="57" spans="1:34" ht="12.75" customHeight="1" x14ac:dyDescent="0.25">
      <c r="A57" s="12"/>
      <c r="B57" s="321"/>
      <c r="C57" s="322"/>
      <c r="D57" s="323"/>
      <c r="E57" s="336"/>
      <c r="F57" s="336"/>
      <c r="G57" s="336"/>
      <c r="H57" s="337"/>
      <c r="I57" s="338"/>
      <c r="J57" s="338"/>
      <c r="K57" s="338"/>
      <c r="L57" s="338"/>
      <c r="M57" s="338"/>
      <c r="N57" s="338"/>
      <c r="O57" s="338"/>
      <c r="P57" s="338"/>
      <c r="Q57" s="338"/>
      <c r="R57" s="338"/>
      <c r="S57" s="338"/>
      <c r="T57" s="338"/>
      <c r="U57" s="338"/>
      <c r="V57" s="338"/>
      <c r="W57" s="338"/>
      <c r="X57" s="338"/>
      <c r="Y57" s="338"/>
      <c r="Z57" s="338"/>
      <c r="AA57" s="339"/>
      <c r="AB57" s="321"/>
      <c r="AC57" s="323"/>
      <c r="AD57" s="321"/>
      <c r="AE57" s="323"/>
      <c r="AF57" s="321"/>
      <c r="AG57" s="323"/>
      <c r="AH57" s="11"/>
    </row>
    <row r="58" spans="1:34" ht="12.75" customHeight="1" x14ac:dyDescent="0.25">
      <c r="A58" s="12"/>
      <c r="B58" s="321"/>
      <c r="C58" s="322"/>
      <c r="D58" s="323"/>
      <c r="E58" s="336"/>
      <c r="F58" s="336"/>
      <c r="G58" s="336"/>
      <c r="H58" s="337"/>
      <c r="I58" s="338"/>
      <c r="J58" s="338"/>
      <c r="K58" s="338"/>
      <c r="L58" s="338"/>
      <c r="M58" s="338"/>
      <c r="N58" s="338"/>
      <c r="O58" s="338"/>
      <c r="P58" s="338"/>
      <c r="Q58" s="338"/>
      <c r="R58" s="338"/>
      <c r="S58" s="338"/>
      <c r="T58" s="338"/>
      <c r="U58" s="338"/>
      <c r="V58" s="338"/>
      <c r="W58" s="338"/>
      <c r="X58" s="338"/>
      <c r="Y58" s="338"/>
      <c r="Z58" s="338"/>
      <c r="AA58" s="339"/>
      <c r="AB58" s="321"/>
      <c r="AC58" s="323"/>
      <c r="AD58" s="321"/>
      <c r="AE58" s="323"/>
      <c r="AF58" s="321"/>
      <c r="AG58" s="323"/>
      <c r="AH58" s="11"/>
    </row>
    <row r="59" spans="1:34" ht="12.75" customHeight="1" x14ac:dyDescent="0.25">
      <c r="A59" s="12"/>
      <c r="B59" s="321"/>
      <c r="C59" s="322"/>
      <c r="D59" s="323"/>
      <c r="E59" s="336"/>
      <c r="F59" s="336"/>
      <c r="G59" s="336"/>
      <c r="H59" s="337"/>
      <c r="I59" s="338"/>
      <c r="J59" s="338"/>
      <c r="K59" s="338"/>
      <c r="L59" s="338"/>
      <c r="M59" s="338"/>
      <c r="N59" s="338"/>
      <c r="O59" s="338"/>
      <c r="P59" s="338"/>
      <c r="Q59" s="338"/>
      <c r="R59" s="338"/>
      <c r="S59" s="338"/>
      <c r="T59" s="338"/>
      <c r="U59" s="338"/>
      <c r="V59" s="338"/>
      <c r="W59" s="338"/>
      <c r="X59" s="338"/>
      <c r="Y59" s="338"/>
      <c r="Z59" s="338"/>
      <c r="AA59" s="339"/>
      <c r="AB59" s="321"/>
      <c r="AC59" s="323"/>
      <c r="AD59" s="321"/>
      <c r="AE59" s="323"/>
      <c r="AF59" s="321"/>
      <c r="AG59" s="323"/>
      <c r="AH59" s="11"/>
    </row>
    <row r="60" spans="1:34" ht="12.75" customHeight="1" x14ac:dyDescent="0.25">
      <c r="A60" s="12"/>
      <c r="B60" s="321"/>
      <c r="C60" s="322"/>
      <c r="D60" s="323"/>
      <c r="E60" s="336"/>
      <c r="F60" s="336"/>
      <c r="G60" s="336"/>
      <c r="H60" s="337"/>
      <c r="I60" s="338"/>
      <c r="J60" s="338"/>
      <c r="K60" s="338"/>
      <c r="L60" s="338"/>
      <c r="M60" s="338"/>
      <c r="N60" s="338"/>
      <c r="O60" s="338"/>
      <c r="P60" s="338"/>
      <c r="Q60" s="338"/>
      <c r="R60" s="338"/>
      <c r="S60" s="338"/>
      <c r="T60" s="338"/>
      <c r="U60" s="338"/>
      <c r="V60" s="338"/>
      <c r="W60" s="338"/>
      <c r="X60" s="338"/>
      <c r="Y60" s="338"/>
      <c r="Z60" s="338"/>
      <c r="AA60" s="339"/>
      <c r="AB60" s="321"/>
      <c r="AC60" s="323"/>
      <c r="AD60" s="321"/>
      <c r="AE60" s="323"/>
      <c r="AF60" s="321"/>
      <c r="AG60" s="323"/>
      <c r="AH60" s="11"/>
    </row>
    <row r="61" spans="1:34" ht="12.75" customHeight="1" x14ac:dyDescent="0.25">
      <c r="A61" s="12"/>
      <c r="B61" s="321"/>
      <c r="C61" s="322"/>
      <c r="D61" s="323"/>
      <c r="E61" s="343"/>
      <c r="F61" s="344"/>
      <c r="G61" s="344"/>
      <c r="H61" s="337"/>
      <c r="I61" s="338"/>
      <c r="J61" s="338"/>
      <c r="K61" s="338"/>
      <c r="L61" s="338"/>
      <c r="M61" s="338"/>
      <c r="N61" s="338"/>
      <c r="O61" s="338"/>
      <c r="P61" s="338"/>
      <c r="Q61" s="338"/>
      <c r="R61" s="338"/>
      <c r="S61" s="338"/>
      <c r="T61" s="338"/>
      <c r="U61" s="338"/>
      <c r="V61" s="338"/>
      <c r="W61" s="338"/>
      <c r="X61" s="338"/>
      <c r="Y61" s="338"/>
      <c r="Z61" s="338"/>
      <c r="AA61" s="339"/>
      <c r="AB61" s="321"/>
      <c r="AC61" s="323"/>
      <c r="AD61" s="321"/>
      <c r="AE61" s="323"/>
      <c r="AF61" s="321"/>
      <c r="AG61" s="323"/>
      <c r="AH61" s="11"/>
    </row>
    <row r="62" spans="1:34" ht="12.75" customHeight="1" x14ac:dyDescent="0.25">
      <c r="A62" s="12"/>
      <c r="B62" s="321"/>
      <c r="C62" s="322"/>
      <c r="D62" s="323"/>
      <c r="E62" s="343"/>
      <c r="F62" s="344"/>
      <c r="G62" s="344"/>
      <c r="H62" s="337"/>
      <c r="I62" s="338"/>
      <c r="J62" s="338"/>
      <c r="K62" s="338"/>
      <c r="L62" s="338"/>
      <c r="M62" s="338"/>
      <c r="N62" s="338"/>
      <c r="O62" s="338"/>
      <c r="P62" s="338"/>
      <c r="Q62" s="338"/>
      <c r="R62" s="338"/>
      <c r="S62" s="338"/>
      <c r="T62" s="338"/>
      <c r="U62" s="338"/>
      <c r="V62" s="338"/>
      <c r="W62" s="338"/>
      <c r="X62" s="338"/>
      <c r="Y62" s="338"/>
      <c r="Z62" s="338"/>
      <c r="AA62" s="339"/>
      <c r="AB62" s="321"/>
      <c r="AC62" s="323"/>
      <c r="AD62" s="321"/>
      <c r="AE62" s="323"/>
      <c r="AF62" s="321"/>
      <c r="AG62" s="323"/>
      <c r="AH62" s="11"/>
    </row>
    <row r="63" spans="1:34" ht="12.75" customHeight="1" x14ac:dyDescent="0.25">
      <c r="A63" s="13"/>
      <c r="B63" s="340" t="s">
        <v>12</v>
      </c>
      <c r="C63" s="341"/>
      <c r="D63" s="342"/>
      <c r="E63" s="345" t="s">
        <v>63</v>
      </c>
      <c r="F63" s="345"/>
      <c r="G63" s="345"/>
      <c r="H63" s="346" t="s">
        <v>13</v>
      </c>
      <c r="I63" s="347"/>
      <c r="J63" s="347"/>
      <c r="K63" s="347"/>
      <c r="L63" s="347"/>
      <c r="M63" s="347"/>
      <c r="N63" s="347"/>
      <c r="O63" s="347"/>
      <c r="P63" s="347"/>
      <c r="Q63" s="347"/>
      <c r="R63" s="347"/>
      <c r="S63" s="347"/>
      <c r="T63" s="347"/>
      <c r="U63" s="347"/>
      <c r="V63" s="347"/>
      <c r="W63" s="347"/>
      <c r="X63" s="347"/>
      <c r="Y63" s="347"/>
      <c r="Z63" s="347"/>
      <c r="AA63" s="348"/>
      <c r="AB63" s="340" t="s">
        <v>14</v>
      </c>
      <c r="AC63" s="342"/>
      <c r="AD63" s="340" t="s">
        <v>15</v>
      </c>
      <c r="AE63" s="342"/>
      <c r="AF63" s="340" t="s">
        <v>16</v>
      </c>
      <c r="AG63" s="342"/>
      <c r="AH63" s="14"/>
    </row>
    <row r="64" spans="1:34" ht="12.75" customHeight="1" x14ac:dyDescent="0.25">
      <c r="A64" s="15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6"/>
      <c r="M64" s="16"/>
      <c r="N64" s="16"/>
      <c r="O64" s="16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8"/>
    </row>
    <row r="138" spans="4:20" ht="12.75" customHeight="1" x14ac:dyDescent="0.25">
      <c r="D138" s="89"/>
      <c r="E138" s="89"/>
      <c r="F138" s="89"/>
      <c r="G138" s="89"/>
      <c r="H138" s="89"/>
      <c r="I138" s="89"/>
      <c r="J138" s="89"/>
      <c r="K138" s="89"/>
      <c r="L138" s="89"/>
      <c r="M138" s="89"/>
      <c r="N138" s="89"/>
      <c r="O138" s="89"/>
      <c r="P138" s="89"/>
      <c r="Q138" s="89"/>
      <c r="R138" s="89"/>
      <c r="S138" s="89"/>
      <c r="T138" s="89"/>
    </row>
    <row r="139" spans="4:20" ht="12.75" customHeight="1" x14ac:dyDescent="0.25">
      <c r="D139" s="89"/>
      <c r="E139" s="89"/>
      <c r="F139" s="89"/>
      <c r="G139" s="89"/>
      <c r="H139" s="89"/>
      <c r="I139" s="89"/>
      <c r="J139" s="89"/>
      <c r="K139" s="89"/>
      <c r="L139" s="89"/>
      <c r="M139" s="89"/>
      <c r="N139" s="89"/>
      <c r="O139" s="89"/>
      <c r="P139" s="89"/>
      <c r="Q139" s="89"/>
      <c r="R139" s="89"/>
      <c r="S139" s="89"/>
      <c r="T139" s="89"/>
    </row>
    <row r="140" spans="4:20" ht="12.75" customHeight="1" x14ac:dyDescent="0.25">
      <c r="D140" s="89"/>
      <c r="E140" s="89"/>
      <c r="F140" s="89"/>
      <c r="G140" s="89"/>
      <c r="H140" s="89"/>
      <c r="I140" s="89"/>
      <c r="J140" s="89"/>
      <c r="K140" s="89"/>
      <c r="L140" s="89"/>
      <c r="M140" s="89"/>
      <c r="N140" s="89"/>
      <c r="O140" s="89"/>
      <c r="P140" s="89"/>
      <c r="Q140" s="89"/>
      <c r="R140" s="89"/>
      <c r="S140" s="89"/>
      <c r="T140" s="89"/>
    </row>
    <row r="141" spans="4:20" ht="12.75" customHeight="1" x14ac:dyDescent="0.25">
      <c r="D141" s="89"/>
      <c r="E141" s="89"/>
      <c r="F141" s="89"/>
      <c r="G141" s="89"/>
      <c r="H141" s="89"/>
      <c r="I141" s="89"/>
      <c r="J141" s="89"/>
      <c r="K141" s="89"/>
      <c r="L141" s="89"/>
      <c r="M141" s="89"/>
      <c r="N141" s="89"/>
      <c r="O141" s="89"/>
      <c r="P141" s="89"/>
      <c r="Q141" s="89"/>
      <c r="R141" s="89"/>
      <c r="S141" s="89"/>
      <c r="T141" s="89"/>
    </row>
    <row r="142" spans="4:20" ht="12.75" customHeight="1" x14ac:dyDescent="0.25">
      <c r="D142" s="89"/>
      <c r="E142" s="89"/>
      <c r="F142" s="89"/>
      <c r="G142" s="89"/>
      <c r="H142" s="89"/>
      <c r="I142" s="89"/>
      <c r="J142" s="89"/>
      <c r="K142" s="89"/>
      <c r="L142" s="89"/>
      <c r="M142" s="89"/>
      <c r="N142" s="89"/>
      <c r="O142" s="89"/>
      <c r="P142" s="89"/>
      <c r="Q142" s="89"/>
      <c r="R142" s="89"/>
      <c r="S142" s="89"/>
      <c r="T142" s="89"/>
    </row>
  </sheetData>
  <customSheetViews>
    <customSheetView guid="{0CCF26D2-015A-48BB-A932-E67ED632CE05}" scale="110" showPageBreaks="1" fitToPage="1" view="pageBreakPreview">
      <selection activeCell="H10" sqref="H10:AA12"/>
      <pageMargins left="0.59055118110236227" right="0.39370078740157483" top="0.59055118110236227" bottom="0.19685039370078741" header="1.1417322834645669" footer="0.23622047244094491"/>
      <pageSetup paperSize="9" scale="97" fitToHeight="0" orientation="portrait" horizontalDpi="4294967293" verticalDpi="4294967293" r:id="rId1"/>
      <headerFooter alignWithMargins="0">
        <oddFooter>&amp;R&amp;P de &amp;N</oddFooter>
      </headerFooter>
    </customSheetView>
    <customSheetView guid="{139CDC34-A2AE-4FB8-A6BF-3FCAEDE2A712}" scale="110" showPageBreaks="1" fitToPage="1" view="pageBreakPreview">
      <selection activeCell="H10" sqref="H10:AA12"/>
      <pageMargins left="0.59055118110236227" right="0.39370078740157483" top="0.59055118110236227" bottom="0.19685039370078741" header="1.1417322834645669" footer="0.23622047244094491"/>
      <pageSetup paperSize="9" scale="97" fitToHeight="0" orientation="portrait" horizontalDpi="4294967293" verticalDpi="4294967293" r:id="rId2"/>
      <headerFooter alignWithMargins="0">
        <oddFooter>&amp;R&amp;P de &amp;N</oddFooter>
      </headerFooter>
    </customSheetView>
    <customSheetView guid="{EC1863A0-3B45-43E6-81CD-D9608D52C52A}" scale="110" showPageBreaks="1" fitToPage="1" view="pageBreakPreview">
      <selection activeCell="H10" sqref="H10:AA12"/>
      <pageMargins left="0.59055118110236227" right="0.39370078740157483" top="0.59055118110236227" bottom="0.19685039370078741" header="1.1417322834645669" footer="0.23622047244094491"/>
      <pageSetup paperSize="9" scale="97" fitToHeight="0" orientation="portrait" horizontalDpi="4294967293" verticalDpi="4294967293" r:id="rId3"/>
      <headerFooter alignWithMargins="0">
        <oddFooter>&amp;R&amp;P de &amp;N</oddFooter>
      </headerFooter>
    </customSheetView>
  </customSheetViews>
  <mergeCells count="60">
    <mergeCell ref="AF60:AG60"/>
    <mergeCell ref="B61:D61"/>
    <mergeCell ref="AD61:AE61"/>
    <mergeCell ref="AF61:AG61"/>
    <mergeCell ref="AB60:AC60"/>
    <mergeCell ref="AB61:AC61"/>
    <mergeCell ref="B60:D60"/>
    <mergeCell ref="AD60:AE60"/>
    <mergeCell ref="E60:G60"/>
    <mergeCell ref="H60:AA60"/>
    <mergeCell ref="E61:G61"/>
    <mergeCell ref="H61:AA61"/>
    <mergeCell ref="AF62:AG62"/>
    <mergeCell ref="B63:D63"/>
    <mergeCell ref="AD63:AE63"/>
    <mergeCell ref="AF63:AG63"/>
    <mergeCell ref="AB62:AC62"/>
    <mergeCell ref="AB63:AC63"/>
    <mergeCell ref="B62:D62"/>
    <mergeCell ref="AD62:AE62"/>
    <mergeCell ref="E62:G62"/>
    <mergeCell ref="H62:AA62"/>
    <mergeCell ref="E63:G63"/>
    <mergeCell ref="H63:AA63"/>
    <mergeCell ref="AF58:AG58"/>
    <mergeCell ref="AF57:AG57"/>
    <mergeCell ref="B59:D59"/>
    <mergeCell ref="AD59:AE59"/>
    <mergeCell ref="AF59:AG59"/>
    <mergeCell ref="AB58:AC58"/>
    <mergeCell ref="AB59:AC59"/>
    <mergeCell ref="B58:D58"/>
    <mergeCell ref="AD58:AE58"/>
    <mergeCell ref="E58:G58"/>
    <mergeCell ref="H58:AA58"/>
    <mergeCell ref="E59:G59"/>
    <mergeCell ref="H59:AA59"/>
    <mergeCell ref="E57:G57"/>
    <mergeCell ref="H57:AA57"/>
    <mergeCell ref="H11:AA13"/>
    <mergeCell ref="A1:G13"/>
    <mergeCell ref="C16:AH17"/>
    <mergeCell ref="B57:D57"/>
    <mergeCell ref="AD57:AE57"/>
    <mergeCell ref="H1:AA2"/>
    <mergeCell ref="H4:V4"/>
    <mergeCell ref="W4:AA4"/>
    <mergeCell ref="H7:L7"/>
    <mergeCell ref="M7:Q7"/>
    <mergeCell ref="R7:V7"/>
    <mergeCell ref="H9:V9"/>
    <mergeCell ref="W9:Y9"/>
    <mergeCell ref="Z9:AA9"/>
    <mergeCell ref="AB1:AH1"/>
    <mergeCell ref="AB57:AC57"/>
    <mergeCell ref="W7:AA7"/>
    <mergeCell ref="M5:Q6"/>
    <mergeCell ref="R5:V6"/>
    <mergeCell ref="H5:L6"/>
    <mergeCell ref="W5:AA6"/>
  </mergeCells>
  <pageMargins left="0.59055118110236227" right="0.39370078740157483" top="0.59055118110236227" bottom="0.19685039370078741" header="1.1417322834645669" footer="0.23622047244094491"/>
  <pageSetup paperSize="9" scale="96" fitToHeight="0" orientation="portrait" horizontalDpi="4294967293" verticalDpi="4294967293" r:id="rId4"/>
  <headerFooter alignWithMargins="0">
    <oddFooter>&amp;R&amp;P de &amp;N</oddFooter>
  </headerFooter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J11"/>
  <sheetViews>
    <sheetView workbookViewId="0">
      <selection activeCell="B4" sqref="B4"/>
    </sheetView>
  </sheetViews>
  <sheetFormatPr defaultColWidth="9.140625" defaultRowHeight="20.100000000000001" customHeight="1" x14ac:dyDescent="0.25"/>
  <cols>
    <col min="1" max="1" width="2.7109375" style="22" customWidth="1"/>
    <col min="2" max="2" width="23.7109375" style="22" customWidth="1"/>
    <col min="3" max="5" width="16.7109375" style="24" customWidth="1"/>
    <col min="6" max="6" width="2.7109375" style="22" customWidth="1"/>
    <col min="7" max="7" width="23.7109375" style="22" customWidth="1"/>
    <col min="8" max="10" width="16.7109375" style="24" customWidth="1"/>
    <col min="11" max="16384" width="9.140625" style="22"/>
  </cols>
  <sheetData>
    <row r="2" spans="2:10" ht="39.950000000000003" customHeight="1" x14ac:dyDescent="0.25">
      <c r="B2" s="463" t="s">
        <v>20</v>
      </c>
      <c r="C2" s="463"/>
      <c r="D2" s="463"/>
      <c r="E2" s="463"/>
      <c r="G2" s="462" t="s">
        <v>19</v>
      </c>
      <c r="H2" s="462"/>
      <c r="I2" s="462"/>
      <c r="J2" s="462"/>
    </row>
    <row r="3" spans="2:10" s="23" customFormat="1" ht="60" customHeight="1" x14ac:dyDescent="0.25">
      <c r="B3" s="78" t="s">
        <v>21</v>
      </c>
      <c r="C3" s="79" t="s">
        <v>22</v>
      </c>
      <c r="D3" s="79" t="s">
        <v>23</v>
      </c>
      <c r="E3" s="79" t="s">
        <v>24</v>
      </c>
      <c r="G3" s="78" t="s">
        <v>21</v>
      </c>
      <c r="H3" s="79" t="s">
        <v>22</v>
      </c>
      <c r="I3" s="79" t="s">
        <v>23</v>
      </c>
      <c r="J3" s="79" t="s">
        <v>24</v>
      </c>
    </row>
    <row r="4" spans="2:10" ht="20.100000000000001" customHeight="1" x14ac:dyDescent="0.25">
      <c r="B4" s="80" t="s">
        <v>25</v>
      </c>
      <c r="C4" s="83">
        <v>2200</v>
      </c>
      <c r="D4" s="81">
        <f>(C4/170)*2</f>
        <v>25.882352941176471</v>
      </c>
      <c r="E4" s="81">
        <f>D4*$E$9</f>
        <v>38.82352941176471</v>
      </c>
      <c r="G4" s="80" t="s">
        <v>25</v>
      </c>
      <c r="H4" s="76">
        <v>2200</v>
      </c>
      <c r="I4" s="81">
        <f>(H4/170)*2</f>
        <v>25.882352941176471</v>
      </c>
      <c r="J4" s="81">
        <f>I4*$J$9</f>
        <v>33.647058823529413</v>
      </c>
    </row>
    <row r="5" spans="2:10" ht="20.100000000000001" customHeight="1" x14ac:dyDescent="0.25">
      <c r="B5" s="80" t="s">
        <v>27</v>
      </c>
      <c r="C5" s="83">
        <v>2800</v>
      </c>
      <c r="D5" s="81">
        <f>(C5/170)*2</f>
        <v>32.941176470588232</v>
      </c>
      <c r="E5" s="81">
        <f>D5*$E$9</f>
        <v>49.411764705882348</v>
      </c>
      <c r="G5" s="80" t="s">
        <v>26</v>
      </c>
      <c r="H5" s="76">
        <v>2200</v>
      </c>
      <c r="I5" s="81">
        <f>(H5/170)*2</f>
        <v>25.882352941176471</v>
      </c>
      <c r="J5" s="81">
        <f>I5*$J$9</f>
        <v>33.647058823529413</v>
      </c>
    </row>
    <row r="6" spans="2:10" ht="20.100000000000001" customHeight="1" x14ac:dyDescent="0.25">
      <c r="B6" s="80" t="s">
        <v>28</v>
      </c>
      <c r="C6" s="83">
        <v>1200</v>
      </c>
      <c r="D6" s="81">
        <f>(C6/170)*2</f>
        <v>14.117647058823529</v>
      </c>
      <c r="E6" s="81">
        <f>D6*$E$9</f>
        <v>21.176470588235293</v>
      </c>
      <c r="G6" s="80" t="s">
        <v>28</v>
      </c>
      <c r="H6" s="76">
        <v>1200</v>
      </c>
      <c r="I6" s="81">
        <f>(H6/170)*2</f>
        <v>14.117647058823529</v>
      </c>
      <c r="J6" s="81">
        <f>I6*$J$9</f>
        <v>18.352941176470587</v>
      </c>
    </row>
    <row r="7" spans="2:10" ht="20.100000000000001" customHeight="1" x14ac:dyDescent="0.25">
      <c r="B7" s="464" t="s">
        <v>30</v>
      </c>
      <c r="C7" s="464"/>
      <c r="D7" s="464"/>
      <c r="E7" s="82">
        <f>SUM(E4:E6)</f>
        <v>109.41176470588235</v>
      </c>
      <c r="G7" s="464" t="s">
        <v>29</v>
      </c>
      <c r="H7" s="464"/>
      <c r="I7" s="464"/>
      <c r="J7" s="82">
        <f>SUM(J4:J6)</f>
        <v>85.64705882352942</v>
      </c>
    </row>
    <row r="9" spans="2:10" ht="20.100000000000001" customHeight="1" x14ac:dyDescent="0.25">
      <c r="B9" s="464" t="s">
        <v>58</v>
      </c>
      <c r="C9" s="464"/>
      <c r="D9" s="464"/>
      <c r="E9" s="84">
        <v>1.5</v>
      </c>
      <c r="G9" s="464" t="s">
        <v>59</v>
      </c>
      <c r="H9" s="464"/>
      <c r="I9" s="464"/>
      <c r="J9" s="77">
        <v>1.3</v>
      </c>
    </row>
    <row r="11" spans="2:10" ht="20.100000000000001" customHeight="1" x14ac:dyDescent="0.25">
      <c r="B11" s="23" t="s">
        <v>60</v>
      </c>
    </row>
  </sheetData>
  <customSheetViews>
    <customSheetView guid="{0CCF26D2-015A-48BB-A932-E67ED632CE05}" state="hidden">
      <selection activeCell="B4" sqref="B4"/>
      <pageMargins left="0.511811024" right="0.511811024" top="0.78740157499999996" bottom="0.78740157499999996" header="0.31496062000000002" footer="0.31496062000000002"/>
      <pageSetup paperSize="9" orientation="portrait" r:id="rId1"/>
    </customSheetView>
    <customSheetView guid="{139CDC34-A2AE-4FB8-A6BF-3FCAEDE2A712}" state="hidden">
      <selection activeCell="B4" sqref="B4"/>
      <pageMargins left="0.511811024" right="0.511811024" top="0.78740157499999996" bottom="0.78740157499999996" header="0.31496062000000002" footer="0.31496062000000002"/>
      <pageSetup paperSize="9" orientation="portrait" r:id="rId2"/>
    </customSheetView>
    <customSheetView guid="{EC1863A0-3B45-43E6-81CD-D9608D52C52A}" state="hidden">
      <selection activeCell="B4" sqref="B4"/>
      <pageMargins left="0.511811024" right="0.511811024" top="0.78740157499999996" bottom="0.78740157499999996" header="0.31496062000000002" footer="0.31496062000000002"/>
      <pageSetup paperSize="9" orientation="portrait" r:id="rId3"/>
    </customSheetView>
  </customSheetViews>
  <mergeCells count="6">
    <mergeCell ref="G2:J2"/>
    <mergeCell ref="B2:E2"/>
    <mergeCell ref="G7:I7"/>
    <mergeCell ref="B7:D7"/>
    <mergeCell ref="B9:D9"/>
    <mergeCell ref="G9:I9"/>
  </mergeCells>
  <pageMargins left="0.511811024" right="0.511811024" top="0.78740157499999996" bottom="0.78740157499999996" header="0.31496062000000002" footer="0.31496062000000002"/>
  <pageSetup paperSize="9" orientation="portrait" r:id="rId4"/>
  <drawing r:id="rId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G36"/>
  <sheetViews>
    <sheetView zoomScale="115" zoomScaleNormal="115" workbookViewId="0">
      <selection activeCell="J4" sqref="J4"/>
    </sheetView>
  </sheetViews>
  <sheetFormatPr defaultRowHeight="15" x14ac:dyDescent="0.25"/>
  <cols>
    <col min="1" max="1" width="3.42578125" style="27" customWidth="1"/>
    <col min="2" max="2" width="25.42578125" style="27" customWidth="1"/>
    <col min="3" max="3" width="10" style="27" bestFit="1" customWidth="1"/>
    <col min="4" max="4" width="12" style="27" bestFit="1" customWidth="1"/>
    <col min="5" max="5" width="8.7109375" style="27" bestFit="1" customWidth="1"/>
    <col min="6" max="6" width="13.42578125" style="27" customWidth="1"/>
    <col min="7" max="7" width="6.28515625" style="27" customWidth="1"/>
    <col min="8" max="8" width="10.7109375" style="27" customWidth="1"/>
    <col min="9" max="9" width="10.5703125" style="27" customWidth="1"/>
    <col min="10" max="10" width="11" style="27" customWidth="1"/>
    <col min="11" max="12" width="9.28515625" style="27" bestFit="1" customWidth="1"/>
    <col min="13" max="256" width="9.140625" style="27"/>
    <col min="257" max="257" width="3.42578125" style="27" customWidth="1"/>
    <col min="258" max="258" width="25.42578125" style="27" customWidth="1"/>
    <col min="259" max="259" width="10" style="27" bestFit="1" customWidth="1"/>
    <col min="260" max="260" width="12" style="27" bestFit="1" customWidth="1"/>
    <col min="261" max="261" width="8.7109375" style="27" bestFit="1" customWidth="1"/>
    <col min="262" max="262" width="13.42578125" style="27" customWidth="1"/>
    <col min="263" max="263" width="6.28515625" style="27" customWidth="1"/>
    <col min="264" max="512" width="9.140625" style="27"/>
    <col min="513" max="513" width="3.42578125" style="27" customWidth="1"/>
    <col min="514" max="514" width="25.42578125" style="27" customWidth="1"/>
    <col min="515" max="515" width="10" style="27" bestFit="1" customWidth="1"/>
    <col min="516" max="516" width="12" style="27" bestFit="1" customWidth="1"/>
    <col min="517" max="517" width="8.7109375" style="27" bestFit="1" customWidth="1"/>
    <col min="518" max="518" width="13.42578125" style="27" customWidth="1"/>
    <col min="519" max="519" width="6.28515625" style="27" customWidth="1"/>
    <col min="520" max="768" width="9.140625" style="27"/>
    <col min="769" max="769" width="3.42578125" style="27" customWidth="1"/>
    <col min="770" max="770" width="25.42578125" style="27" customWidth="1"/>
    <col min="771" max="771" width="10" style="27" bestFit="1" customWidth="1"/>
    <col min="772" max="772" width="12" style="27" bestFit="1" customWidth="1"/>
    <col min="773" max="773" width="8.7109375" style="27" bestFit="1" customWidth="1"/>
    <col min="774" max="774" width="13.42578125" style="27" customWidth="1"/>
    <col min="775" max="775" width="6.28515625" style="27" customWidth="1"/>
    <col min="776" max="1024" width="9.140625" style="27"/>
    <col min="1025" max="1025" width="3.42578125" style="27" customWidth="1"/>
    <col min="1026" max="1026" width="25.42578125" style="27" customWidth="1"/>
    <col min="1027" max="1027" width="10" style="27" bestFit="1" customWidth="1"/>
    <col min="1028" max="1028" width="12" style="27" bestFit="1" customWidth="1"/>
    <col min="1029" max="1029" width="8.7109375" style="27" bestFit="1" customWidth="1"/>
    <col min="1030" max="1030" width="13.42578125" style="27" customWidth="1"/>
    <col min="1031" max="1031" width="6.28515625" style="27" customWidth="1"/>
    <col min="1032" max="1280" width="9.140625" style="27"/>
    <col min="1281" max="1281" width="3.42578125" style="27" customWidth="1"/>
    <col min="1282" max="1282" width="25.42578125" style="27" customWidth="1"/>
    <col min="1283" max="1283" width="10" style="27" bestFit="1" customWidth="1"/>
    <col min="1284" max="1284" width="12" style="27" bestFit="1" customWidth="1"/>
    <col min="1285" max="1285" width="8.7109375" style="27" bestFit="1" customWidth="1"/>
    <col min="1286" max="1286" width="13.42578125" style="27" customWidth="1"/>
    <col min="1287" max="1287" width="6.28515625" style="27" customWidth="1"/>
    <col min="1288" max="1536" width="9.140625" style="27"/>
    <col min="1537" max="1537" width="3.42578125" style="27" customWidth="1"/>
    <col min="1538" max="1538" width="25.42578125" style="27" customWidth="1"/>
    <col min="1539" max="1539" width="10" style="27" bestFit="1" customWidth="1"/>
    <col min="1540" max="1540" width="12" style="27" bestFit="1" customWidth="1"/>
    <col min="1541" max="1541" width="8.7109375" style="27" bestFit="1" customWidth="1"/>
    <col min="1542" max="1542" width="13.42578125" style="27" customWidth="1"/>
    <col min="1543" max="1543" width="6.28515625" style="27" customWidth="1"/>
    <col min="1544" max="1792" width="9.140625" style="27"/>
    <col min="1793" max="1793" width="3.42578125" style="27" customWidth="1"/>
    <col min="1794" max="1794" width="25.42578125" style="27" customWidth="1"/>
    <col min="1795" max="1795" width="10" style="27" bestFit="1" customWidth="1"/>
    <col min="1796" max="1796" width="12" style="27" bestFit="1" customWidth="1"/>
    <col min="1797" max="1797" width="8.7109375" style="27" bestFit="1" customWidth="1"/>
    <col min="1798" max="1798" width="13.42578125" style="27" customWidth="1"/>
    <col min="1799" max="1799" width="6.28515625" style="27" customWidth="1"/>
    <col min="1800" max="2048" width="9.140625" style="27"/>
    <col min="2049" max="2049" width="3.42578125" style="27" customWidth="1"/>
    <col min="2050" max="2050" width="25.42578125" style="27" customWidth="1"/>
    <col min="2051" max="2051" width="10" style="27" bestFit="1" customWidth="1"/>
    <col min="2052" max="2052" width="12" style="27" bestFit="1" customWidth="1"/>
    <col min="2053" max="2053" width="8.7109375" style="27" bestFit="1" customWidth="1"/>
    <col min="2054" max="2054" width="13.42578125" style="27" customWidth="1"/>
    <col min="2055" max="2055" width="6.28515625" style="27" customWidth="1"/>
    <col min="2056" max="2304" width="9.140625" style="27"/>
    <col min="2305" max="2305" width="3.42578125" style="27" customWidth="1"/>
    <col min="2306" max="2306" width="25.42578125" style="27" customWidth="1"/>
    <col min="2307" max="2307" width="10" style="27" bestFit="1" customWidth="1"/>
    <col min="2308" max="2308" width="12" style="27" bestFit="1" customWidth="1"/>
    <col min="2309" max="2309" width="8.7109375" style="27" bestFit="1" customWidth="1"/>
    <col min="2310" max="2310" width="13.42578125" style="27" customWidth="1"/>
    <col min="2311" max="2311" width="6.28515625" style="27" customWidth="1"/>
    <col min="2312" max="2560" width="9.140625" style="27"/>
    <col min="2561" max="2561" width="3.42578125" style="27" customWidth="1"/>
    <col min="2562" max="2562" width="25.42578125" style="27" customWidth="1"/>
    <col min="2563" max="2563" width="10" style="27" bestFit="1" customWidth="1"/>
    <col min="2564" max="2564" width="12" style="27" bestFit="1" customWidth="1"/>
    <col min="2565" max="2565" width="8.7109375" style="27" bestFit="1" customWidth="1"/>
    <col min="2566" max="2566" width="13.42578125" style="27" customWidth="1"/>
    <col min="2567" max="2567" width="6.28515625" style="27" customWidth="1"/>
    <col min="2568" max="2816" width="9.140625" style="27"/>
    <col min="2817" max="2817" width="3.42578125" style="27" customWidth="1"/>
    <col min="2818" max="2818" width="25.42578125" style="27" customWidth="1"/>
    <col min="2819" max="2819" width="10" style="27" bestFit="1" customWidth="1"/>
    <col min="2820" max="2820" width="12" style="27" bestFit="1" customWidth="1"/>
    <col min="2821" max="2821" width="8.7109375" style="27" bestFit="1" customWidth="1"/>
    <col min="2822" max="2822" width="13.42578125" style="27" customWidth="1"/>
    <col min="2823" max="2823" width="6.28515625" style="27" customWidth="1"/>
    <col min="2824" max="3072" width="9.140625" style="27"/>
    <col min="3073" max="3073" width="3.42578125" style="27" customWidth="1"/>
    <col min="3074" max="3074" width="25.42578125" style="27" customWidth="1"/>
    <col min="3075" max="3075" width="10" style="27" bestFit="1" customWidth="1"/>
    <col min="3076" max="3076" width="12" style="27" bestFit="1" customWidth="1"/>
    <col min="3077" max="3077" width="8.7109375" style="27" bestFit="1" customWidth="1"/>
    <col min="3078" max="3078" width="13.42578125" style="27" customWidth="1"/>
    <col min="3079" max="3079" width="6.28515625" style="27" customWidth="1"/>
    <col min="3080" max="3328" width="9.140625" style="27"/>
    <col min="3329" max="3329" width="3.42578125" style="27" customWidth="1"/>
    <col min="3330" max="3330" width="25.42578125" style="27" customWidth="1"/>
    <col min="3331" max="3331" width="10" style="27" bestFit="1" customWidth="1"/>
    <col min="3332" max="3332" width="12" style="27" bestFit="1" customWidth="1"/>
    <col min="3333" max="3333" width="8.7109375" style="27" bestFit="1" customWidth="1"/>
    <col min="3334" max="3334" width="13.42578125" style="27" customWidth="1"/>
    <col min="3335" max="3335" width="6.28515625" style="27" customWidth="1"/>
    <col min="3336" max="3584" width="9.140625" style="27"/>
    <col min="3585" max="3585" width="3.42578125" style="27" customWidth="1"/>
    <col min="3586" max="3586" width="25.42578125" style="27" customWidth="1"/>
    <col min="3587" max="3587" width="10" style="27" bestFit="1" customWidth="1"/>
    <col min="3588" max="3588" width="12" style="27" bestFit="1" customWidth="1"/>
    <col min="3589" max="3589" width="8.7109375" style="27" bestFit="1" customWidth="1"/>
    <col min="3590" max="3590" width="13.42578125" style="27" customWidth="1"/>
    <col min="3591" max="3591" width="6.28515625" style="27" customWidth="1"/>
    <col min="3592" max="3840" width="9.140625" style="27"/>
    <col min="3841" max="3841" width="3.42578125" style="27" customWidth="1"/>
    <col min="3842" max="3842" width="25.42578125" style="27" customWidth="1"/>
    <col min="3843" max="3843" width="10" style="27" bestFit="1" customWidth="1"/>
    <col min="3844" max="3844" width="12" style="27" bestFit="1" customWidth="1"/>
    <col min="3845" max="3845" width="8.7109375" style="27" bestFit="1" customWidth="1"/>
    <col min="3846" max="3846" width="13.42578125" style="27" customWidth="1"/>
    <col min="3847" max="3847" width="6.28515625" style="27" customWidth="1"/>
    <col min="3848" max="4096" width="9.140625" style="27"/>
    <col min="4097" max="4097" width="3.42578125" style="27" customWidth="1"/>
    <col min="4098" max="4098" width="25.42578125" style="27" customWidth="1"/>
    <col min="4099" max="4099" width="10" style="27" bestFit="1" customWidth="1"/>
    <col min="4100" max="4100" width="12" style="27" bestFit="1" customWidth="1"/>
    <col min="4101" max="4101" width="8.7109375" style="27" bestFit="1" customWidth="1"/>
    <col min="4102" max="4102" width="13.42578125" style="27" customWidth="1"/>
    <col min="4103" max="4103" width="6.28515625" style="27" customWidth="1"/>
    <col min="4104" max="4352" width="9.140625" style="27"/>
    <col min="4353" max="4353" width="3.42578125" style="27" customWidth="1"/>
    <col min="4354" max="4354" width="25.42578125" style="27" customWidth="1"/>
    <col min="4355" max="4355" width="10" style="27" bestFit="1" customWidth="1"/>
    <col min="4356" max="4356" width="12" style="27" bestFit="1" customWidth="1"/>
    <col min="4357" max="4357" width="8.7109375" style="27" bestFit="1" customWidth="1"/>
    <col min="4358" max="4358" width="13.42578125" style="27" customWidth="1"/>
    <col min="4359" max="4359" width="6.28515625" style="27" customWidth="1"/>
    <col min="4360" max="4608" width="9.140625" style="27"/>
    <col min="4609" max="4609" width="3.42578125" style="27" customWidth="1"/>
    <col min="4610" max="4610" width="25.42578125" style="27" customWidth="1"/>
    <col min="4611" max="4611" width="10" style="27" bestFit="1" customWidth="1"/>
    <col min="4612" max="4612" width="12" style="27" bestFit="1" customWidth="1"/>
    <col min="4613" max="4613" width="8.7109375" style="27" bestFit="1" customWidth="1"/>
    <col min="4614" max="4614" width="13.42578125" style="27" customWidth="1"/>
    <col min="4615" max="4615" width="6.28515625" style="27" customWidth="1"/>
    <col min="4616" max="4864" width="9.140625" style="27"/>
    <col min="4865" max="4865" width="3.42578125" style="27" customWidth="1"/>
    <col min="4866" max="4866" width="25.42578125" style="27" customWidth="1"/>
    <col min="4867" max="4867" width="10" style="27" bestFit="1" customWidth="1"/>
    <col min="4868" max="4868" width="12" style="27" bestFit="1" customWidth="1"/>
    <col min="4869" max="4869" width="8.7109375" style="27" bestFit="1" customWidth="1"/>
    <col min="4870" max="4870" width="13.42578125" style="27" customWidth="1"/>
    <col min="4871" max="4871" width="6.28515625" style="27" customWidth="1"/>
    <col min="4872" max="5120" width="9.140625" style="27"/>
    <col min="5121" max="5121" width="3.42578125" style="27" customWidth="1"/>
    <col min="5122" max="5122" width="25.42578125" style="27" customWidth="1"/>
    <col min="5123" max="5123" width="10" style="27" bestFit="1" customWidth="1"/>
    <col min="5124" max="5124" width="12" style="27" bestFit="1" customWidth="1"/>
    <col min="5125" max="5125" width="8.7109375" style="27" bestFit="1" customWidth="1"/>
    <col min="5126" max="5126" width="13.42578125" style="27" customWidth="1"/>
    <col min="5127" max="5127" width="6.28515625" style="27" customWidth="1"/>
    <col min="5128" max="5376" width="9.140625" style="27"/>
    <col min="5377" max="5377" width="3.42578125" style="27" customWidth="1"/>
    <col min="5378" max="5378" width="25.42578125" style="27" customWidth="1"/>
    <col min="5379" max="5379" width="10" style="27" bestFit="1" customWidth="1"/>
    <col min="5380" max="5380" width="12" style="27" bestFit="1" customWidth="1"/>
    <col min="5381" max="5381" width="8.7109375" style="27" bestFit="1" customWidth="1"/>
    <col min="5382" max="5382" width="13.42578125" style="27" customWidth="1"/>
    <col min="5383" max="5383" width="6.28515625" style="27" customWidth="1"/>
    <col min="5384" max="5632" width="9.140625" style="27"/>
    <col min="5633" max="5633" width="3.42578125" style="27" customWidth="1"/>
    <col min="5634" max="5634" width="25.42578125" style="27" customWidth="1"/>
    <col min="5635" max="5635" width="10" style="27" bestFit="1" customWidth="1"/>
    <col min="5636" max="5636" width="12" style="27" bestFit="1" customWidth="1"/>
    <col min="5637" max="5637" width="8.7109375" style="27" bestFit="1" customWidth="1"/>
    <col min="5638" max="5638" width="13.42578125" style="27" customWidth="1"/>
    <col min="5639" max="5639" width="6.28515625" style="27" customWidth="1"/>
    <col min="5640" max="5888" width="9.140625" style="27"/>
    <col min="5889" max="5889" width="3.42578125" style="27" customWidth="1"/>
    <col min="5890" max="5890" width="25.42578125" style="27" customWidth="1"/>
    <col min="5891" max="5891" width="10" style="27" bestFit="1" customWidth="1"/>
    <col min="5892" max="5892" width="12" style="27" bestFit="1" customWidth="1"/>
    <col min="5893" max="5893" width="8.7109375" style="27" bestFit="1" customWidth="1"/>
    <col min="5894" max="5894" width="13.42578125" style="27" customWidth="1"/>
    <col min="5895" max="5895" width="6.28515625" style="27" customWidth="1"/>
    <col min="5896" max="6144" width="9.140625" style="27"/>
    <col min="6145" max="6145" width="3.42578125" style="27" customWidth="1"/>
    <col min="6146" max="6146" width="25.42578125" style="27" customWidth="1"/>
    <col min="6147" max="6147" width="10" style="27" bestFit="1" customWidth="1"/>
    <col min="6148" max="6148" width="12" style="27" bestFit="1" customWidth="1"/>
    <col min="6149" max="6149" width="8.7109375" style="27" bestFit="1" customWidth="1"/>
    <col min="6150" max="6150" width="13.42578125" style="27" customWidth="1"/>
    <col min="6151" max="6151" width="6.28515625" style="27" customWidth="1"/>
    <col min="6152" max="6400" width="9.140625" style="27"/>
    <col min="6401" max="6401" width="3.42578125" style="27" customWidth="1"/>
    <col min="6402" max="6402" width="25.42578125" style="27" customWidth="1"/>
    <col min="6403" max="6403" width="10" style="27" bestFit="1" customWidth="1"/>
    <col min="6404" max="6404" width="12" style="27" bestFit="1" customWidth="1"/>
    <col min="6405" max="6405" width="8.7109375" style="27" bestFit="1" customWidth="1"/>
    <col min="6406" max="6406" width="13.42578125" style="27" customWidth="1"/>
    <col min="6407" max="6407" width="6.28515625" style="27" customWidth="1"/>
    <col min="6408" max="6656" width="9.140625" style="27"/>
    <col min="6657" max="6657" width="3.42578125" style="27" customWidth="1"/>
    <col min="6658" max="6658" width="25.42578125" style="27" customWidth="1"/>
    <col min="6659" max="6659" width="10" style="27" bestFit="1" customWidth="1"/>
    <col min="6660" max="6660" width="12" style="27" bestFit="1" customWidth="1"/>
    <col min="6661" max="6661" width="8.7109375" style="27" bestFit="1" customWidth="1"/>
    <col min="6662" max="6662" width="13.42578125" style="27" customWidth="1"/>
    <col min="6663" max="6663" width="6.28515625" style="27" customWidth="1"/>
    <col min="6664" max="6912" width="9.140625" style="27"/>
    <col min="6913" max="6913" width="3.42578125" style="27" customWidth="1"/>
    <col min="6914" max="6914" width="25.42578125" style="27" customWidth="1"/>
    <col min="6915" max="6915" width="10" style="27" bestFit="1" customWidth="1"/>
    <col min="6916" max="6916" width="12" style="27" bestFit="1" customWidth="1"/>
    <col min="6917" max="6917" width="8.7109375" style="27" bestFit="1" customWidth="1"/>
    <col min="6918" max="6918" width="13.42578125" style="27" customWidth="1"/>
    <col min="6919" max="6919" width="6.28515625" style="27" customWidth="1"/>
    <col min="6920" max="7168" width="9.140625" style="27"/>
    <col min="7169" max="7169" width="3.42578125" style="27" customWidth="1"/>
    <col min="7170" max="7170" width="25.42578125" style="27" customWidth="1"/>
    <col min="7171" max="7171" width="10" style="27" bestFit="1" customWidth="1"/>
    <col min="7172" max="7172" width="12" style="27" bestFit="1" customWidth="1"/>
    <col min="7173" max="7173" width="8.7109375" style="27" bestFit="1" customWidth="1"/>
    <col min="7174" max="7174" width="13.42578125" style="27" customWidth="1"/>
    <col min="7175" max="7175" width="6.28515625" style="27" customWidth="1"/>
    <col min="7176" max="7424" width="9.140625" style="27"/>
    <col min="7425" max="7425" width="3.42578125" style="27" customWidth="1"/>
    <col min="7426" max="7426" width="25.42578125" style="27" customWidth="1"/>
    <col min="7427" max="7427" width="10" style="27" bestFit="1" customWidth="1"/>
    <col min="7428" max="7428" width="12" style="27" bestFit="1" customWidth="1"/>
    <col min="7429" max="7429" width="8.7109375" style="27" bestFit="1" customWidth="1"/>
    <col min="7430" max="7430" width="13.42578125" style="27" customWidth="1"/>
    <col min="7431" max="7431" width="6.28515625" style="27" customWidth="1"/>
    <col min="7432" max="7680" width="9.140625" style="27"/>
    <col min="7681" max="7681" width="3.42578125" style="27" customWidth="1"/>
    <col min="7682" max="7682" width="25.42578125" style="27" customWidth="1"/>
    <col min="7683" max="7683" width="10" style="27" bestFit="1" customWidth="1"/>
    <col min="7684" max="7684" width="12" style="27" bestFit="1" customWidth="1"/>
    <col min="7685" max="7685" width="8.7109375" style="27" bestFit="1" customWidth="1"/>
    <col min="7686" max="7686" width="13.42578125" style="27" customWidth="1"/>
    <col min="7687" max="7687" width="6.28515625" style="27" customWidth="1"/>
    <col min="7688" max="7936" width="9.140625" style="27"/>
    <col min="7937" max="7937" width="3.42578125" style="27" customWidth="1"/>
    <col min="7938" max="7938" width="25.42578125" style="27" customWidth="1"/>
    <col min="7939" max="7939" width="10" style="27" bestFit="1" customWidth="1"/>
    <col min="7940" max="7940" width="12" style="27" bestFit="1" customWidth="1"/>
    <col min="7941" max="7941" width="8.7109375" style="27" bestFit="1" customWidth="1"/>
    <col min="7942" max="7942" width="13.42578125" style="27" customWidth="1"/>
    <col min="7943" max="7943" width="6.28515625" style="27" customWidth="1"/>
    <col min="7944" max="8192" width="9.140625" style="27"/>
    <col min="8193" max="8193" width="3.42578125" style="27" customWidth="1"/>
    <col min="8194" max="8194" width="25.42578125" style="27" customWidth="1"/>
    <col min="8195" max="8195" width="10" style="27" bestFit="1" customWidth="1"/>
    <col min="8196" max="8196" width="12" style="27" bestFit="1" customWidth="1"/>
    <col min="8197" max="8197" width="8.7109375" style="27" bestFit="1" customWidth="1"/>
    <col min="8198" max="8198" width="13.42578125" style="27" customWidth="1"/>
    <col min="8199" max="8199" width="6.28515625" style="27" customWidth="1"/>
    <col min="8200" max="8448" width="9.140625" style="27"/>
    <col min="8449" max="8449" width="3.42578125" style="27" customWidth="1"/>
    <col min="8450" max="8450" width="25.42578125" style="27" customWidth="1"/>
    <col min="8451" max="8451" width="10" style="27" bestFit="1" customWidth="1"/>
    <col min="8452" max="8452" width="12" style="27" bestFit="1" customWidth="1"/>
    <col min="8453" max="8453" width="8.7109375" style="27" bestFit="1" customWidth="1"/>
    <col min="8454" max="8454" width="13.42578125" style="27" customWidth="1"/>
    <col min="8455" max="8455" width="6.28515625" style="27" customWidth="1"/>
    <col min="8456" max="8704" width="9.140625" style="27"/>
    <col min="8705" max="8705" width="3.42578125" style="27" customWidth="1"/>
    <col min="8706" max="8706" width="25.42578125" style="27" customWidth="1"/>
    <col min="8707" max="8707" width="10" style="27" bestFit="1" customWidth="1"/>
    <col min="8708" max="8708" width="12" style="27" bestFit="1" customWidth="1"/>
    <col min="8709" max="8709" width="8.7109375" style="27" bestFit="1" customWidth="1"/>
    <col min="8710" max="8710" width="13.42578125" style="27" customWidth="1"/>
    <col min="8711" max="8711" width="6.28515625" style="27" customWidth="1"/>
    <col min="8712" max="8960" width="9.140625" style="27"/>
    <col min="8961" max="8961" width="3.42578125" style="27" customWidth="1"/>
    <col min="8962" max="8962" width="25.42578125" style="27" customWidth="1"/>
    <col min="8963" max="8963" width="10" style="27" bestFit="1" customWidth="1"/>
    <col min="8964" max="8964" width="12" style="27" bestFit="1" customWidth="1"/>
    <col min="8965" max="8965" width="8.7109375" style="27" bestFit="1" customWidth="1"/>
    <col min="8966" max="8966" width="13.42578125" style="27" customWidth="1"/>
    <col min="8967" max="8967" width="6.28515625" style="27" customWidth="1"/>
    <col min="8968" max="9216" width="9.140625" style="27"/>
    <col min="9217" max="9217" width="3.42578125" style="27" customWidth="1"/>
    <col min="9218" max="9218" width="25.42578125" style="27" customWidth="1"/>
    <col min="9219" max="9219" width="10" style="27" bestFit="1" customWidth="1"/>
    <col min="9220" max="9220" width="12" style="27" bestFit="1" customWidth="1"/>
    <col min="9221" max="9221" width="8.7109375" style="27" bestFit="1" customWidth="1"/>
    <col min="9222" max="9222" width="13.42578125" style="27" customWidth="1"/>
    <col min="9223" max="9223" width="6.28515625" style="27" customWidth="1"/>
    <col min="9224" max="9472" width="9.140625" style="27"/>
    <col min="9473" max="9473" width="3.42578125" style="27" customWidth="1"/>
    <col min="9474" max="9474" width="25.42578125" style="27" customWidth="1"/>
    <col min="9475" max="9475" width="10" style="27" bestFit="1" customWidth="1"/>
    <col min="9476" max="9476" width="12" style="27" bestFit="1" customWidth="1"/>
    <col min="9477" max="9477" width="8.7109375" style="27" bestFit="1" customWidth="1"/>
    <col min="9478" max="9478" width="13.42578125" style="27" customWidth="1"/>
    <col min="9479" max="9479" width="6.28515625" style="27" customWidth="1"/>
    <col min="9480" max="9728" width="9.140625" style="27"/>
    <col min="9729" max="9729" width="3.42578125" style="27" customWidth="1"/>
    <col min="9730" max="9730" width="25.42578125" style="27" customWidth="1"/>
    <col min="9731" max="9731" width="10" style="27" bestFit="1" customWidth="1"/>
    <col min="9732" max="9732" width="12" style="27" bestFit="1" customWidth="1"/>
    <col min="9733" max="9733" width="8.7109375" style="27" bestFit="1" customWidth="1"/>
    <col min="9734" max="9734" width="13.42578125" style="27" customWidth="1"/>
    <col min="9735" max="9735" width="6.28515625" style="27" customWidth="1"/>
    <col min="9736" max="9984" width="9.140625" style="27"/>
    <col min="9985" max="9985" width="3.42578125" style="27" customWidth="1"/>
    <col min="9986" max="9986" width="25.42578125" style="27" customWidth="1"/>
    <col min="9987" max="9987" width="10" style="27" bestFit="1" customWidth="1"/>
    <col min="9988" max="9988" width="12" style="27" bestFit="1" customWidth="1"/>
    <col min="9989" max="9989" width="8.7109375" style="27" bestFit="1" customWidth="1"/>
    <col min="9990" max="9990" width="13.42578125" style="27" customWidth="1"/>
    <col min="9991" max="9991" width="6.28515625" style="27" customWidth="1"/>
    <col min="9992" max="10240" width="9.140625" style="27"/>
    <col min="10241" max="10241" width="3.42578125" style="27" customWidth="1"/>
    <col min="10242" max="10242" width="25.42578125" style="27" customWidth="1"/>
    <col min="10243" max="10243" width="10" style="27" bestFit="1" customWidth="1"/>
    <col min="10244" max="10244" width="12" style="27" bestFit="1" customWidth="1"/>
    <col min="10245" max="10245" width="8.7109375" style="27" bestFit="1" customWidth="1"/>
    <col min="10246" max="10246" width="13.42578125" style="27" customWidth="1"/>
    <col min="10247" max="10247" width="6.28515625" style="27" customWidth="1"/>
    <col min="10248" max="10496" width="9.140625" style="27"/>
    <col min="10497" max="10497" width="3.42578125" style="27" customWidth="1"/>
    <col min="10498" max="10498" width="25.42578125" style="27" customWidth="1"/>
    <col min="10499" max="10499" width="10" style="27" bestFit="1" customWidth="1"/>
    <col min="10500" max="10500" width="12" style="27" bestFit="1" customWidth="1"/>
    <col min="10501" max="10501" width="8.7109375" style="27" bestFit="1" customWidth="1"/>
    <col min="10502" max="10502" width="13.42578125" style="27" customWidth="1"/>
    <col min="10503" max="10503" width="6.28515625" style="27" customWidth="1"/>
    <col min="10504" max="10752" width="9.140625" style="27"/>
    <col min="10753" max="10753" width="3.42578125" style="27" customWidth="1"/>
    <col min="10754" max="10754" width="25.42578125" style="27" customWidth="1"/>
    <col min="10755" max="10755" width="10" style="27" bestFit="1" customWidth="1"/>
    <col min="10756" max="10756" width="12" style="27" bestFit="1" customWidth="1"/>
    <col min="10757" max="10757" width="8.7109375" style="27" bestFit="1" customWidth="1"/>
    <col min="10758" max="10758" width="13.42578125" style="27" customWidth="1"/>
    <col min="10759" max="10759" width="6.28515625" style="27" customWidth="1"/>
    <col min="10760" max="11008" width="9.140625" style="27"/>
    <col min="11009" max="11009" width="3.42578125" style="27" customWidth="1"/>
    <col min="11010" max="11010" width="25.42578125" style="27" customWidth="1"/>
    <col min="11011" max="11011" width="10" style="27" bestFit="1" customWidth="1"/>
    <col min="11012" max="11012" width="12" style="27" bestFit="1" customWidth="1"/>
    <col min="11013" max="11013" width="8.7109375" style="27" bestFit="1" customWidth="1"/>
    <col min="11014" max="11014" width="13.42578125" style="27" customWidth="1"/>
    <col min="11015" max="11015" width="6.28515625" style="27" customWidth="1"/>
    <col min="11016" max="11264" width="9.140625" style="27"/>
    <col min="11265" max="11265" width="3.42578125" style="27" customWidth="1"/>
    <col min="11266" max="11266" width="25.42578125" style="27" customWidth="1"/>
    <col min="11267" max="11267" width="10" style="27" bestFit="1" customWidth="1"/>
    <col min="11268" max="11268" width="12" style="27" bestFit="1" customWidth="1"/>
    <col min="11269" max="11269" width="8.7109375" style="27" bestFit="1" customWidth="1"/>
    <col min="11270" max="11270" width="13.42578125" style="27" customWidth="1"/>
    <col min="11271" max="11271" width="6.28515625" style="27" customWidth="1"/>
    <col min="11272" max="11520" width="9.140625" style="27"/>
    <col min="11521" max="11521" width="3.42578125" style="27" customWidth="1"/>
    <col min="11522" max="11522" width="25.42578125" style="27" customWidth="1"/>
    <col min="11523" max="11523" width="10" style="27" bestFit="1" customWidth="1"/>
    <col min="11524" max="11524" width="12" style="27" bestFit="1" customWidth="1"/>
    <col min="11525" max="11525" width="8.7109375" style="27" bestFit="1" customWidth="1"/>
    <col min="11526" max="11526" width="13.42578125" style="27" customWidth="1"/>
    <col min="11527" max="11527" width="6.28515625" style="27" customWidth="1"/>
    <col min="11528" max="11776" width="9.140625" style="27"/>
    <col min="11777" max="11777" width="3.42578125" style="27" customWidth="1"/>
    <col min="11778" max="11778" width="25.42578125" style="27" customWidth="1"/>
    <col min="11779" max="11779" width="10" style="27" bestFit="1" customWidth="1"/>
    <col min="11780" max="11780" width="12" style="27" bestFit="1" customWidth="1"/>
    <col min="11781" max="11781" width="8.7109375" style="27" bestFit="1" customWidth="1"/>
    <col min="11782" max="11782" width="13.42578125" style="27" customWidth="1"/>
    <col min="11783" max="11783" width="6.28515625" style="27" customWidth="1"/>
    <col min="11784" max="12032" width="9.140625" style="27"/>
    <col min="12033" max="12033" width="3.42578125" style="27" customWidth="1"/>
    <col min="12034" max="12034" width="25.42578125" style="27" customWidth="1"/>
    <col min="12035" max="12035" width="10" style="27" bestFit="1" customWidth="1"/>
    <col min="12036" max="12036" width="12" style="27" bestFit="1" customWidth="1"/>
    <col min="12037" max="12037" width="8.7109375" style="27" bestFit="1" customWidth="1"/>
    <col min="12038" max="12038" width="13.42578125" style="27" customWidth="1"/>
    <col min="12039" max="12039" width="6.28515625" style="27" customWidth="1"/>
    <col min="12040" max="12288" width="9.140625" style="27"/>
    <col min="12289" max="12289" width="3.42578125" style="27" customWidth="1"/>
    <col min="12290" max="12290" width="25.42578125" style="27" customWidth="1"/>
    <col min="12291" max="12291" width="10" style="27" bestFit="1" customWidth="1"/>
    <col min="12292" max="12292" width="12" style="27" bestFit="1" customWidth="1"/>
    <col min="12293" max="12293" width="8.7109375" style="27" bestFit="1" customWidth="1"/>
    <col min="12294" max="12294" width="13.42578125" style="27" customWidth="1"/>
    <col min="12295" max="12295" width="6.28515625" style="27" customWidth="1"/>
    <col min="12296" max="12544" width="9.140625" style="27"/>
    <col min="12545" max="12545" width="3.42578125" style="27" customWidth="1"/>
    <col min="12546" max="12546" width="25.42578125" style="27" customWidth="1"/>
    <col min="12547" max="12547" width="10" style="27" bestFit="1" customWidth="1"/>
    <col min="12548" max="12548" width="12" style="27" bestFit="1" customWidth="1"/>
    <col min="12549" max="12549" width="8.7109375" style="27" bestFit="1" customWidth="1"/>
    <col min="12550" max="12550" width="13.42578125" style="27" customWidth="1"/>
    <col min="12551" max="12551" width="6.28515625" style="27" customWidth="1"/>
    <col min="12552" max="12800" width="9.140625" style="27"/>
    <col min="12801" max="12801" width="3.42578125" style="27" customWidth="1"/>
    <col min="12802" max="12802" width="25.42578125" style="27" customWidth="1"/>
    <col min="12803" max="12803" width="10" style="27" bestFit="1" customWidth="1"/>
    <col min="12804" max="12804" width="12" style="27" bestFit="1" customWidth="1"/>
    <col min="12805" max="12805" width="8.7109375" style="27" bestFit="1" customWidth="1"/>
    <col min="12806" max="12806" width="13.42578125" style="27" customWidth="1"/>
    <col min="12807" max="12807" width="6.28515625" style="27" customWidth="1"/>
    <col min="12808" max="13056" width="9.140625" style="27"/>
    <col min="13057" max="13057" width="3.42578125" style="27" customWidth="1"/>
    <col min="13058" max="13058" width="25.42578125" style="27" customWidth="1"/>
    <col min="13059" max="13059" width="10" style="27" bestFit="1" customWidth="1"/>
    <col min="13060" max="13060" width="12" style="27" bestFit="1" customWidth="1"/>
    <col min="13061" max="13061" width="8.7109375" style="27" bestFit="1" customWidth="1"/>
    <col min="13062" max="13062" width="13.42578125" style="27" customWidth="1"/>
    <col min="13063" max="13063" width="6.28515625" style="27" customWidth="1"/>
    <col min="13064" max="13312" width="9.140625" style="27"/>
    <col min="13313" max="13313" width="3.42578125" style="27" customWidth="1"/>
    <col min="13314" max="13314" width="25.42578125" style="27" customWidth="1"/>
    <col min="13315" max="13315" width="10" style="27" bestFit="1" customWidth="1"/>
    <col min="13316" max="13316" width="12" style="27" bestFit="1" customWidth="1"/>
    <col min="13317" max="13317" width="8.7109375" style="27" bestFit="1" customWidth="1"/>
    <col min="13318" max="13318" width="13.42578125" style="27" customWidth="1"/>
    <col min="13319" max="13319" width="6.28515625" style="27" customWidth="1"/>
    <col min="13320" max="13568" width="9.140625" style="27"/>
    <col min="13569" max="13569" width="3.42578125" style="27" customWidth="1"/>
    <col min="13570" max="13570" width="25.42578125" style="27" customWidth="1"/>
    <col min="13571" max="13571" width="10" style="27" bestFit="1" customWidth="1"/>
    <col min="13572" max="13572" width="12" style="27" bestFit="1" customWidth="1"/>
    <col min="13573" max="13573" width="8.7109375" style="27" bestFit="1" customWidth="1"/>
    <col min="13574" max="13574" width="13.42578125" style="27" customWidth="1"/>
    <col min="13575" max="13575" width="6.28515625" style="27" customWidth="1"/>
    <col min="13576" max="13824" width="9.140625" style="27"/>
    <col min="13825" max="13825" width="3.42578125" style="27" customWidth="1"/>
    <col min="13826" max="13826" width="25.42578125" style="27" customWidth="1"/>
    <col min="13827" max="13827" width="10" style="27" bestFit="1" customWidth="1"/>
    <col min="13828" max="13828" width="12" style="27" bestFit="1" customWidth="1"/>
    <col min="13829" max="13829" width="8.7109375" style="27" bestFit="1" customWidth="1"/>
    <col min="13830" max="13830" width="13.42578125" style="27" customWidth="1"/>
    <col min="13831" max="13831" width="6.28515625" style="27" customWidth="1"/>
    <col min="13832" max="14080" width="9.140625" style="27"/>
    <col min="14081" max="14081" width="3.42578125" style="27" customWidth="1"/>
    <col min="14082" max="14082" width="25.42578125" style="27" customWidth="1"/>
    <col min="14083" max="14083" width="10" style="27" bestFit="1" customWidth="1"/>
    <col min="14084" max="14084" width="12" style="27" bestFit="1" customWidth="1"/>
    <col min="14085" max="14085" width="8.7109375" style="27" bestFit="1" customWidth="1"/>
    <col min="14086" max="14086" width="13.42578125" style="27" customWidth="1"/>
    <col min="14087" max="14087" width="6.28515625" style="27" customWidth="1"/>
    <col min="14088" max="14336" width="9.140625" style="27"/>
    <col min="14337" max="14337" width="3.42578125" style="27" customWidth="1"/>
    <col min="14338" max="14338" width="25.42578125" style="27" customWidth="1"/>
    <col min="14339" max="14339" width="10" style="27" bestFit="1" customWidth="1"/>
    <col min="14340" max="14340" width="12" style="27" bestFit="1" customWidth="1"/>
    <col min="14341" max="14341" width="8.7109375" style="27" bestFit="1" customWidth="1"/>
    <col min="14342" max="14342" width="13.42578125" style="27" customWidth="1"/>
    <col min="14343" max="14343" width="6.28515625" style="27" customWidth="1"/>
    <col min="14344" max="14592" width="9.140625" style="27"/>
    <col min="14593" max="14593" width="3.42578125" style="27" customWidth="1"/>
    <col min="14594" max="14594" width="25.42578125" style="27" customWidth="1"/>
    <col min="14595" max="14595" width="10" style="27" bestFit="1" customWidth="1"/>
    <col min="14596" max="14596" width="12" style="27" bestFit="1" customWidth="1"/>
    <col min="14597" max="14597" width="8.7109375" style="27" bestFit="1" customWidth="1"/>
    <col min="14598" max="14598" width="13.42578125" style="27" customWidth="1"/>
    <col min="14599" max="14599" width="6.28515625" style="27" customWidth="1"/>
    <col min="14600" max="14848" width="9.140625" style="27"/>
    <col min="14849" max="14849" width="3.42578125" style="27" customWidth="1"/>
    <col min="14850" max="14850" width="25.42578125" style="27" customWidth="1"/>
    <col min="14851" max="14851" width="10" style="27" bestFit="1" customWidth="1"/>
    <col min="14852" max="14852" width="12" style="27" bestFit="1" customWidth="1"/>
    <col min="14853" max="14853" width="8.7109375" style="27" bestFit="1" customWidth="1"/>
    <col min="14854" max="14854" width="13.42578125" style="27" customWidth="1"/>
    <col min="14855" max="14855" width="6.28515625" style="27" customWidth="1"/>
    <col min="14856" max="15104" width="9.140625" style="27"/>
    <col min="15105" max="15105" width="3.42578125" style="27" customWidth="1"/>
    <col min="15106" max="15106" width="25.42578125" style="27" customWidth="1"/>
    <col min="15107" max="15107" width="10" style="27" bestFit="1" customWidth="1"/>
    <col min="15108" max="15108" width="12" style="27" bestFit="1" customWidth="1"/>
    <col min="15109" max="15109" width="8.7109375" style="27" bestFit="1" customWidth="1"/>
    <col min="15110" max="15110" width="13.42578125" style="27" customWidth="1"/>
    <col min="15111" max="15111" width="6.28515625" style="27" customWidth="1"/>
    <col min="15112" max="15360" width="9.140625" style="27"/>
    <col min="15361" max="15361" width="3.42578125" style="27" customWidth="1"/>
    <col min="15362" max="15362" width="25.42578125" style="27" customWidth="1"/>
    <col min="15363" max="15363" width="10" style="27" bestFit="1" customWidth="1"/>
    <col min="15364" max="15364" width="12" style="27" bestFit="1" customWidth="1"/>
    <col min="15365" max="15365" width="8.7109375" style="27" bestFit="1" customWidth="1"/>
    <col min="15366" max="15366" width="13.42578125" style="27" customWidth="1"/>
    <col min="15367" max="15367" width="6.28515625" style="27" customWidth="1"/>
    <col min="15368" max="15616" width="9.140625" style="27"/>
    <col min="15617" max="15617" width="3.42578125" style="27" customWidth="1"/>
    <col min="15618" max="15618" width="25.42578125" style="27" customWidth="1"/>
    <col min="15619" max="15619" width="10" style="27" bestFit="1" customWidth="1"/>
    <col min="15620" max="15620" width="12" style="27" bestFit="1" customWidth="1"/>
    <col min="15621" max="15621" width="8.7109375" style="27" bestFit="1" customWidth="1"/>
    <col min="15622" max="15622" width="13.42578125" style="27" customWidth="1"/>
    <col min="15623" max="15623" width="6.28515625" style="27" customWidth="1"/>
    <col min="15624" max="15872" width="9.140625" style="27"/>
    <col min="15873" max="15873" width="3.42578125" style="27" customWidth="1"/>
    <col min="15874" max="15874" width="25.42578125" style="27" customWidth="1"/>
    <col min="15875" max="15875" width="10" style="27" bestFit="1" customWidth="1"/>
    <col min="15876" max="15876" width="12" style="27" bestFit="1" customWidth="1"/>
    <col min="15877" max="15877" width="8.7109375" style="27" bestFit="1" customWidth="1"/>
    <col min="15878" max="15878" width="13.42578125" style="27" customWidth="1"/>
    <col min="15879" max="15879" width="6.28515625" style="27" customWidth="1"/>
    <col min="15880" max="16128" width="9.140625" style="27"/>
    <col min="16129" max="16129" width="3.42578125" style="27" customWidth="1"/>
    <col min="16130" max="16130" width="25.42578125" style="27" customWidth="1"/>
    <col min="16131" max="16131" width="10" style="27" bestFit="1" customWidth="1"/>
    <col min="16132" max="16132" width="12" style="27" bestFit="1" customWidth="1"/>
    <col min="16133" max="16133" width="8.7109375" style="27" bestFit="1" customWidth="1"/>
    <col min="16134" max="16134" width="13.42578125" style="27" customWidth="1"/>
    <col min="16135" max="16135" width="6.28515625" style="27" customWidth="1"/>
    <col min="16136" max="16384" width="9.140625" style="27"/>
  </cols>
  <sheetData>
    <row r="1" spans="2:7" ht="15.75" x14ac:dyDescent="0.25">
      <c r="B1" s="25"/>
      <c r="C1" s="26" t="s">
        <v>31</v>
      </c>
    </row>
    <row r="2" spans="2:7" x14ac:dyDescent="0.25">
      <c r="B2" s="28" t="s">
        <v>32</v>
      </c>
      <c r="G2" s="29"/>
    </row>
    <row r="3" spans="2:7" ht="36.75" customHeight="1" thickBot="1" x14ac:dyDescent="0.3">
      <c r="B3" s="466" t="s">
        <v>33</v>
      </c>
      <c r="C3" s="466"/>
      <c r="D3" s="466"/>
      <c r="E3" s="466"/>
      <c r="F3" s="466"/>
    </row>
    <row r="4" spans="2:7" s="34" customFormat="1" ht="60.75" thickBot="1" x14ac:dyDescent="0.3">
      <c r="B4" s="30" t="s">
        <v>34</v>
      </c>
      <c r="C4" s="31" t="s">
        <v>35</v>
      </c>
      <c r="D4" s="32" t="s">
        <v>36</v>
      </c>
      <c r="E4" s="31" t="s">
        <v>37</v>
      </c>
      <c r="F4" s="33" t="s">
        <v>38</v>
      </c>
    </row>
    <row r="5" spans="2:7" x14ac:dyDescent="0.25">
      <c r="B5" s="35" t="s">
        <v>39</v>
      </c>
      <c r="C5" s="36">
        <v>0.8</v>
      </c>
      <c r="D5" s="37">
        <v>1</v>
      </c>
      <c r="E5" s="36">
        <v>0.8</v>
      </c>
      <c r="F5" s="38">
        <v>1</v>
      </c>
      <c r="G5" s="27" t="str">
        <f>IF(F5&lt;=D5,"ok","Erro!")</f>
        <v>ok</v>
      </c>
    </row>
    <row r="6" spans="2:7" x14ac:dyDescent="0.25">
      <c r="B6" s="39" t="s">
        <v>40</v>
      </c>
      <c r="C6" s="40">
        <v>0.97</v>
      </c>
      <c r="D6" s="41">
        <v>1.27</v>
      </c>
      <c r="E6" s="40">
        <v>1.27</v>
      </c>
      <c r="F6" s="42">
        <v>1.25</v>
      </c>
      <c r="G6" s="27" t="str">
        <f>IF(F6&lt;=D6,"ok","Erro!")</f>
        <v>ok</v>
      </c>
    </row>
    <row r="7" spans="2:7" x14ac:dyDescent="0.25">
      <c r="B7" s="39" t="s">
        <v>41</v>
      </c>
      <c r="C7" s="40">
        <v>0.59</v>
      </c>
      <c r="D7" s="41">
        <v>1.39</v>
      </c>
      <c r="E7" s="40">
        <v>1.23</v>
      </c>
      <c r="F7" s="43">
        <v>1.25</v>
      </c>
      <c r="G7" s="27" t="str">
        <f>IF(F7&lt;=D7,"ok","Erro!")</f>
        <v>ok</v>
      </c>
    </row>
    <row r="8" spans="2:7" x14ac:dyDescent="0.25">
      <c r="B8" s="39" t="s">
        <v>42</v>
      </c>
      <c r="C8" s="40">
        <v>3</v>
      </c>
      <c r="D8" s="41">
        <v>5.5</v>
      </c>
      <c r="E8" s="40">
        <v>4</v>
      </c>
      <c r="F8" s="43">
        <v>3.14</v>
      </c>
      <c r="G8" s="27" t="str">
        <f>IF(F8&lt;=D8,"ok","Erro!")</f>
        <v>ok</v>
      </c>
    </row>
    <row r="9" spans="2:7" x14ac:dyDescent="0.25">
      <c r="B9" s="39" t="s">
        <v>43</v>
      </c>
      <c r="C9" s="40">
        <v>6.16</v>
      </c>
      <c r="D9" s="41">
        <v>8.9600000000000009</v>
      </c>
      <c r="E9" s="40">
        <v>7.4</v>
      </c>
      <c r="F9" s="43">
        <v>7</v>
      </c>
      <c r="G9" s="27" t="str">
        <f>IF(F9&lt;=D9,"ok","Erro!")</f>
        <v>ok</v>
      </c>
    </row>
    <row r="10" spans="2:7" x14ac:dyDescent="0.25">
      <c r="B10" s="44" t="s">
        <v>44</v>
      </c>
      <c r="C10" s="45">
        <f>SUBTOTAL(9,C11:C14)</f>
        <v>5.65</v>
      </c>
      <c r="D10" s="46">
        <f>SUBTOTAL(9,D11:D14)</f>
        <v>8.65</v>
      </c>
      <c r="E10" s="45">
        <f>SUBTOTAL(9,E11:E14)</f>
        <v>7.27</v>
      </c>
      <c r="F10" s="47">
        <f>SUBTOTAL(9,F11:F14)</f>
        <v>8.65</v>
      </c>
    </row>
    <row r="11" spans="2:7" x14ac:dyDescent="0.25">
      <c r="B11" s="39" t="s">
        <v>45</v>
      </c>
      <c r="C11" s="40">
        <v>3</v>
      </c>
      <c r="D11" s="41">
        <v>3</v>
      </c>
      <c r="E11" s="40">
        <v>3</v>
      </c>
      <c r="F11" s="43">
        <v>3</v>
      </c>
      <c r="G11" s="27" t="str">
        <f>IF(F11&lt;=D11,"ok","Erro!")</f>
        <v>ok</v>
      </c>
    </row>
    <row r="12" spans="2:7" x14ac:dyDescent="0.25">
      <c r="B12" s="39" t="s">
        <v>46</v>
      </c>
      <c r="C12" s="40">
        <v>0.65</v>
      </c>
      <c r="D12" s="41">
        <v>0.65</v>
      </c>
      <c r="E12" s="40">
        <v>0.65</v>
      </c>
      <c r="F12" s="43">
        <v>0.65</v>
      </c>
      <c r="G12" s="27" t="str">
        <f>IF(F12&lt;=D12,"ok","Erro!")</f>
        <v>ok</v>
      </c>
    </row>
    <row r="13" spans="2:7" ht="51.75" x14ac:dyDescent="0.25">
      <c r="B13" s="48" t="s">
        <v>47</v>
      </c>
      <c r="C13" s="49"/>
      <c r="D13" s="50"/>
      <c r="E13" s="49"/>
      <c r="F13" s="51"/>
    </row>
    <row r="14" spans="2:7" ht="15.75" thickBot="1" x14ac:dyDescent="0.3">
      <c r="B14" s="52" t="s">
        <v>48</v>
      </c>
      <c r="C14" s="53">
        <v>2</v>
      </c>
      <c r="D14" s="54">
        <v>5</v>
      </c>
      <c r="E14" s="53">
        <v>3.62</v>
      </c>
      <c r="F14" s="55">
        <v>5</v>
      </c>
      <c r="G14" s="27" t="str">
        <f>IF(F14&lt;=D14,"ok","Erro!")</f>
        <v>ok</v>
      </c>
    </row>
    <row r="15" spans="2:7" ht="15.75" thickBot="1" x14ac:dyDescent="0.3">
      <c r="B15" s="56" t="s">
        <v>18</v>
      </c>
      <c r="C15" s="57">
        <f>SUBTOTAL(9,C5:C14)</f>
        <v>17.170000000000002</v>
      </c>
      <c r="D15" s="58">
        <f>SUBTOTAL(9,D5:D14)</f>
        <v>26.77</v>
      </c>
      <c r="E15" s="57">
        <f>SUBTOTAL(9,E5:E14)</f>
        <v>21.970000000000002</v>
      </c>
      <c r="F15" s="59">
        <f>SUBTOTAL(9,F5:F14)</f>
        <v>22.29</v>
      </c>
    </row>
    <row r="16" spans="2:7" ht="15.75" thickBot="1" x14ac:dyDescent="0.3">
      <c r="B16" s="60" t="s">
        <v>49</v>
      </c>
      <c r="C16" s="61">
        <f>((1+C$8%+C$5%+C$6%)*(1+C$7%)*(1+C$9%)/(1-C$10%)-1)*100</f>
        <v>18.579811986009574</v>
      </c>
      <c r="D16" s="62">
        <f>((1+D$8%+D$5%+D$6%)*(1+D$7%)*(1+D$9%)/(1-D$10%)-1)*100</f>
        <v>30.33214676387519</v>
      </c>
      <c r="E16" s="61">
        <f>((1+E$8%+E$5%+E$6%)*(1+E$7%)*(1+E$9%)/(1-E$10%)-1)*100</f>
        <v>24.361464373989005</v>
      </c>
      <c r="F16" s="63">
        <f>((1+F$8%+F$5%+F$6%)*(1+F$7%)*(1+F$9%)/(1-F$10%)-1)*100</f>
        <v>24.988386699507402</v>
      </c>
    </row>
    <row r="17" spans="2:6" ht="60.75" thickBot="1" x14ac:dyDescent="0.3">
      <c r="B17" s="64" t="s">
        <v>50</v>
      </c>
      <c r="C17" s="65"/>
      <c r="D17" s="66">
        <v>25</v>
      </c>
      <c r="E17" s="65"/>
      <c r="F17" s="67"/>
    </row>
    <row r="18" spans="2:6" ht="60.75" thickBot="1" x14ac:dyDescent="0.3">
      <c r="B18" s="64" t="s">
        <v>51</v>
      </c>
      <c r="C18" s="65"/>
      <c r="D18" s="66">
        <v>31.48</v>
      </c>
      <c r="E18" s="65"/>
      <c r="F18" s="67"/>
    </row>
    <row r="19" spans="2:6" s="70" customFormat="1" ht="15.75" thickBot="1" x14ac:dyDescent="0.3">
      <c r="B19" s="68"/>
      <c r="C19" s="467"/>
      <c r="D19" s="467"/>
      <c r="E19" s="69"/>
    </row>
    <row r="20" spans="2:6" ht="15.75" thickBot="1" x14ac:dyDescent="0.3">
      <c r="B20" s="71" t="s">
        <v>52</v>
      </c>
      <c r="C20" s="468">
        <f>(1+F16/100)</f>
        <v>1.249883866995074</v>
      </c>
      <c r="D20" s="469"/>
      <c r="E20" s="69"/>
      <c r="F20" s="72" t="str">
        <f>IF(F13=0,IF(F16&gt;25,"Erro!","OK"),IF(F13=4.5,IF(F16&gt;=31.48,"Erro!","OK")))</f>
        <v>OK</v>
      </c>
    </row>
    <row r="21" spans="2:6" x14ac:dyDescent="0.25">
      <c r="B21" s="73"/>
      <c r="E21" s="69"/>
      <c r="F21" s="70"/>
    </row>
    <row r="22" spans="2:6" x14ac:dyDescent="0.25">
      <c r="B22" s="74" t="s">
        <v>53</v>
      </c>
      <c r="E22" s="69"/>
      <c r="F22" s="70"/>
    </row>
    <row r="23" spans="2:6" x14ac:dyDescent="0.25">
      <c r="B23" s="74" t="s">
        <v>54</v>
      </c>
      <c r="E23" s="69"/>
      <c r="F23" s="70"/>
    </row>
    <row r="24" spans="2:6" x14ac:dyDescent="0.25">
      <c r="B24" s="75" t="s">
        <v>55</v>
      </c>
    </row>
    <row r="25" spans="2:6" x14ac:dyDescent="0.25">
      <c r="B25" s="75"/>
    </row>
    <row r="26" spans="2:6" x14ac:dyDescent="0.25">
      <c r="B26" s="75"/>
    </row>
    <row r="27" spans="2:6" x14ac:dyDescent="0.25">
      <c r="B27" s="75"/>
    </row>
    <row r="28" spans="2:6" x14ac:dyDescent="0.25">
      <c r="B28" s="75"/>
    </row>
    <row r="29" spans="2:6" ht="51.75" customHeight="1" x14ac:dyDescent="0.25">
      <c r="B29" s="75"/>
    </row>
    <row r="30" spans="2:6" x14ac:dyDescent="0.25">
      <c r="B30" s="75"/>
    </row>
    <row r="31" spans="2:6" x14ac:dyDescent="0.25">
      <c r="B31" s="75"/>
    </row>
    <row r="32" spans="2:6" x14ac:dyDescent="0.25">
      <c r="B32" s="75"/>
    </row>
    <row r="33" spans="2:6" x14ac:dyDescent="0.25">
      <c r="B33" s="75"/>
    </row>
    <row r="34" spans="2:6" ht="36" customHeight="1" x14ac:dyDescent="0.25">
      <c r="B34" s="470" t="s">
        <v>56</v>
      </c>
      <c r="C34" s="470"/>
      <c r="D34" s="470"/>
      <c r="E34" s="470"/>
      <c r="F34" s="470"/>
    </row>
    <row r="35" spans="2:6" ht="31.5" customHeight="1" x14ac:dyDescent="0.25">
      <c r="B35" s="465" t="s">
        <v>57</v>
      </c>
      <c r="C35" s="465"/>
      <c r="D35" s="465"/>
      <c r="E35" s="465"/>
      <c r="F35" s="465"/>
    </row>
    <row r="36" spans="2:6" x14ac:dyDescent="0.25">
      <c r="B36" s="465"/>
      <c r="C36" s="465"/>
      <c r="D36" s="465"/>
      <c r="E36" s="465"/>
      <c r="F36" s="465"/>
    </row>
  </sheetData>
  <customSheetViews>
    <customSheetView guid="{0CCF26D2-015A-48BB-A932-E67ED632CE05}" scale="115" fitToPage="1" state="hidden">
      <selection activeCell="J4" sqref="J4"/>
      <pageMargins left="0.51181102362204722" right="0.51181102362204722" top="0.39370078740157483" bottom="0.39370078740157483" header="0.31496062992125984" footer="0.31496062992125984"/>
      <printOptions horizontalCentered="1"/>
      <pageSetup paperSize="9" scale="89" orientation="portrait" r:id="rId1"/>
    </customSheetView>
    <customSheetView guid="{139CDC34-A2AE-4FB8-A6BF-3FCAEDE2A712}" scale="115" fitToPage="1" state="hidden">
      <selection activeCell="J4" sqref="J4"/>
      <pageMargins left="0.51181102362204722" right="0.51181102362204722" top="0.39370078740157483" bottom="0.39370078740157483" header="0.31496062992125984" footer="0.31496062992125984"/>
      <printOptions horizontalCentered="1"/>
      <pageSetup paperSize="9" scale="89" orientation="portrait" r:id="rId2"/>
    </customSheetView>
    <customSheetView guid="{EC1863A0-3B45-43E6-81CD-D9608D52C52A}" scale="115" fitToPage="1" state="hidden">
      <selection activeCell="J4" sqref="J4"/>
      <pageMargins left="0.51181102362204722" right="0.51181102362204722" top="0.39370078740157483" bottom="0.39370078740157483" header="0.31496062992125984" footer="0.31496062992125984"/>
      <printOptions horizontalCentered="1"/>
      <pageSetup paperSize="9" scale="89" orientation="portrait" r:id="rId3"/>
    </customSheetView>
  </customSheetViews>
  <mergeCells count="6">
    <mergeCell ref="B36:F36"/>
    <mergeCell ref="B3:F3"/>
    <mergeCell ref="C19:D19"/>
    <mergeCell ref="C20:D20"/>
    <mergeCell ref="B34:F34"/>
    <mergeCell ref="B35:F35"/>
  </mergeCells>
  <printOptions horizontalCentered="1"/>
  <pageMargins left="0.51181102362204722" right="0.51181102362204722" top="0.39370078740157483" bottom="0.39370078740157483" header="0.31496062992125984" footer="0.31496062992125984"/>
  <pageSetup paperSize="9" scale="89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64665-B266-4E74-BA5D-2C94C47205B2}">
  <sheetPr>
    <outlinePr summaryBelow="0"/>
    <pageSetUpPr fitToPage="1"/>
  </sheetPr>
  <dimension ref="A1:AO22"/>
  <sheetViews>
    <sheetView showGridLines="0" tabSelected="1" view="pageBreakPreview" zoomScale="55" zoomScaleNormal="55" zoomScaleSheetLayoutView="55" workbookViewId="0">
      <selection activeCell="D13" sqref="D13:N17"/>
    </sheetView>
  </sheetViews>
  <sheetFormatPr defaultColWidth="6.7109375" defaultRowHeight="18" customHeight="1" x14ac:dyDescent="0.25"/>
  <cols>
    <col min="1" max="3" width="5.7109375" style="96" customWidth="1"/>
    <col min="4" max="14" width="6.7109375" style="96" customWidth="1"/>
    <col min="15" max="15" width="18.85546875" style="96" bestFit="1" customWidth="1"/>
    <col min="16" max="16" width="20.28515625" style="96" customWidth="1"/>
    <col min="17" max="22" width="13.7109375" style="96" customWidth="1"/>
    <col min="23" max="23" width="29" style="96" customWidth="1"/>
    <col min="24" max="24" width="9.7109375" style="96" customWidth="1"/>
    <col min="25" max="25" width="20.140625" style="96" customWidth="1"/>
    <col min="26" max="26" width="23.140625" style="96" customWidth="1"/>
    <col min="27" max="41" width="6.7109375" style="96"/>
    <col min="42" max="42" width="10.5703125" style="96" customWidth="1"/>
    <col min="43" max="16384" width="6.7109375" style="96"/>
  </cols>
  <sheetData>
    <row r="1" spans="1:29" ht="15" customHeight="1" x14ac:dyDescent="0.25">
      <c r="A1" s="90"/>
      <c r="B1" s="91"/>
      <c r="C1" s="91"/>
      <c r="D1" s="121" t="s">
        <v>65</v>
      </c>
      <c r="E1" s="91"/>
      <c r="F1" s="92"/>
      <c r="G1" s="382" t="str">
        <f>Capa!H1</f>
        <v>DIVISÃO DE CUSTOS E ORÇAMENTOS</v>
      </c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93"/>
      <c r="S1" s="94"/>
      <c r="T1" s="94"/>
      <c r="U1" s="94"/>
      <c r="V1" s="94"/>
      <c r="W1" s="95"/>
    </row>
    <row r="2" spans="1:29" ht="15" customHeight="1" x14ac:dyDescent="0.25">
      <c r="A2" s="97"/>
      <c r="B2" s="113"/>
      <c r="C2" s="113"/>
      <c r="D2" s="112" t="s">
        <v>66</v>
      </c>
      <c r="E2" s="113"/>
      <c r="F2" s="98"/>
      <c r="G2" s="384"/>
      <c r="H2" s="385"/>
      <c r="I2" s="385"/>
      <c r="J2" s="385"/>
      <c r="K2" s="385"/>
      <c r="L2" s="385"/>
      <c r="M2" s="385"/>
      <c r="N2" s="385"/>
      <c r="O2" s="385"/>
      <c r="P2" s="385"/>
      <c r="Q2" s="385"/>
      <c r="R2" s="386" t="s">
        <v>0</v>
      </c>
      <c r="S2" s="387"/>
      <c r="T2" s="387"/>
      <c r="U2" s="387"/>
      <c r="V2" s="387"/>
      <c r="W2" s="388"/>
    </row>
    <row r="3" spans="1:29" ht="15" customHeight="1" x14ac:dyDescent="0.25">
      <c r="A3" s="97"/>
      <c r="B3" s="113"/>
      <c r="C3" s="113"/>
      <c r="D3" s="112" t="s">
        <v>67</v>
      </c>
      <c r="E3" s="113"/>
      <c r="F3" s="98"/>
      <c r="G3" s="351" t="s">
        <v>1</v>
      </c>
      <c r="H3" s="352"/>
      <c r="I3" s="352"/>
      <c r="J3" s="352"/>
      <c r="K3" s="352"/>
      <c r="L3" s="352"/>
      <c r="M3" s="352"/>
      <c r="N3" s="352"/>
      <c r="O3" s="352"/>
      <c r="P3" s="389" t="s">
        <v>17</v>
      </c>
      <c r="Q3" s="390"/>
      <c r="R3" s="391" t="s">
        <v>80</v>
      </c>
      <c r="S3" s="392"/>
      <c r="T3" s="103"/>
      <c r="U3" s="392" t="s">
        <v>103</v>
      </c>
      <c r="V3" s="393"/>
      <c r="W3" s="134"/>
    </row>
    <row r="4" spans="1:29" ht="15" customHeight="1" x14ac:dyDescent="0.25">
      <c r="A4" s="97"/>
      <c r="B4" s="113"/>
      <c r="C4" s="113"/>
      <c r="D4" s="112" t="s">
        <v>68</v>
      </c>
      <c r="E4" s="113"/>
      <c r="F4" s="98"/>
      <c r="G4" s="371" t="str">
        <f>Capa!H4</f>
        <v>PLANILHA ORÇAMENTÁRIA</v>
      </c>
      <c r="H4" s="372"/>
      <c r="I4" s="372"/>
      <c r="J4" s="372"/>
      <c r="K4" s="372"/>
      <c r="L4" s="372"/>
      <c r="M4" s="372"/>
      <c r="N4" s="372"/>
      <c r="O4" s="372"/>
      <c r="P4" s="378" t="str">
        <f>Capa!W4</f>
        <v>DCO-1306/00306</v>
      </c>
      <c r="Q4" s="379"/>
      <c r="R4" s="119">
        <f>[23]Capa!AB4</f>
        <v>0</v>
      </c>
      <c r="S4" s="105" t="s">
        <v>3</v>
      </c>
      <c r="T4" s="106"/>
      <c r="U4" s="138"/>
      <c r="V4" s="139" t="s">
        <v>98</v>
      </c>
      <c r="W4" s="122"/>
    </row>
    <row r="5" spans="1:29" ht="15" customHeight="1" x14ac:dyDescent="0.25">
      <c r="A5" s="97"/>
      <c r="B5" s="113"/>
      <c r="C5" s="113"/>
      <c r="D5" s="112" t="s">
        <v>71</v>
      </c>
      <c r="E5" s="113"/>
      <c r="F5" s="98"/>
      <c r="G5" s="351" t="str">
        <f>Capa!H5</f>
        <v>PLANILHA TIPO:</v>
      </c>
      <c r="H5" s="352"/>
      <c r="I5" s="352"/>
      <c r="J5" s="380"/>
      <c r="K5" s="351" t="str">
        <f>Capa!M5</f>
        <v>PLANILHA QUANTITATIVA ELABORADA POR:</v>
      </c>
      <c r="L5" s="352"/>
      <c r="M5" s="352"/>
      <c r="N5" s="380"/>
      <c r="O5" s="120" t="str">
        <f>Capa!R5</f>
        <v>PLANILHA DE CUSTOS ELABORADA POR:</v>
      </c>
      <c r="P5" s="351" t="s">
        <v>78</v>
      </c>
      <c r="Q5" s="352"/>
      <c r="R5" s="119" t="s">
        <v>97</v>
      </c>
      <c r="S5" s="105" t="s">
        <v>4</v>
      </c>
      <c r="T5" s="106"/>
      <c r="U5" s="138"/>
      <c r="V5" s="139" t="s">
        <v>99</v>
      </c>
      <c r="W5" s="122"/>
    </row>
    <row r="6" spans="1:29" ht="15" customHeight="1" x14ac:dyDescent="0.25">
      <c r="A6" s="97"/>
      <c r="B6" s="113"/>
      <c r="C6" s="113"/>
      <c r="D6" s="112" t="s">
        <v>76</v>
      </c>
      <c r="E6" s="113"/>
      <c r="F6" s="98"/>
      <c r="G6" s="371" t="str">
        <f>Capa!H7</f>
        <v>PREÇO REFERENCIAL</v>
      </c>
      <c r="H6" s="372"/>
      <c r="I6" s="372"/>
      <c r="J6" s="381"/>
      <c r="K6" s="371" t="str">
        <f>Capa!M7</f>
        <v xml:space="preserve">DI </v>
      </c>
      <c r="L6" s="372"/>
      <c r="M6" s="372"/>
      <c r="N6" s="381"/>
      <c r="O6" s="286" t="str">
        <f>Capa!R7</f>
        <v>DCO - LFL</v>
      </c>
      <c r="P6" s="353" t="str">
        <f>Capa!W7</f>
        <v>13/20</v>
      </c>
      <c r="Q6" s="354"/>
      <c r="R6" s="119" t="s">
        <v>84</v>
      </c>
      <c r="S6" s="105" t="s">
        <v>5</v>
      </c>
      <c r="T6" s="106"/>
      <c r="U6" s="138" t="s">
        <v>84</v>
      </c>
      <c r="V6" s="139" t="s">
        <v>100</v>
      </c>
      <c r="W6" s="122"/>
    </row>
    <row r="7" spans="1:29" ht="15" customHeight="1" x14ac:dyDescent="0.25">
      <c r="A7" s="97"/>
      <c r="B7" s="113"/>
      <c r="C7" s="113"/>
      <c r="D7" s="112" t="s">
        <v>74</v>
      </c>
      <c r="E7" s="113"/>
      <c r="F7" s="98"/>
      <c r="G7" s="351" t="s">
        <v>7</v>
      </c>
      <c r="H7" s="352"/>
      <c r="I7" s="352"/>
      <c r="J7" s="352"/>
      <c r="K7" s="352"/>
      <c r="L7" s="352"/>
      <c r="M7" s="352"/>
      <c r="N7" s="352"/>
      <c r="O7" s="352"/>
      <c r="P7" s="120" t="s">
        <v>8</v>
      </c>
      <c r="Q7" s="120" t="s">
        <v>9</v>
      </c>
      <c r="R7" s="119">
        <f>[23]Capa!AB7</f>
        <v>0</v>
      </c>
      <c r="S7" s="105" t="s">
        <v>6</v>
      </c>
      <c r="T7" s="106"/>
      <c r="U7" s="138"/>
      <c r="V7" s="139" t="s">
        <v>101</v>
      </c>
      <c r="W7" s="122"/>
    </row>
    <row r="8" spans="1:29" ht="21" customHeight="1" x14ac:dyDescent="0.25">
      <c r="A8" s="97"/>
      <c r="B8" s="113"/>
      <c r="C8" s="113"/>
      <c r="D8" s="114" t="s">
        <v>75</v>
      </c>
      <c r="E8" s="113"/>
      <c r="F8" s="98"/>
      <c r="G8" s="371" t="str">
        <f>Capa!H9</f>
        <v>RESUMO</v>
      </c>
      <c r="H8" s="372"/>
      <c r="I8" s="372"/>
      <c r="J8" s="372"/>
      <c r="K8" s="372"/>
      <c r="L8" s="372"/>
      <c r="M8" s="372"/>
      <c r="N8" s="372"/>
      <c r="O8" s="372"/>
      <c r="P8" s="287">
        <f>Capa!W9</f>
        <v>44204</v>
      </c>
      <c r="Q8" s="286">
        <f>Capa!Z9</f>
        <v>0</v>
      </c>
      <c r="R8" s="119">
        <f>[23]Capa!AB8</f>
        <v>0</v>
      </c>
      <c r="S8" s="105" t="s">
        <v>10</v>
      </c>
      <c r="T8" s="106"/>
      <c r="U8" s="138"/>
      <c r="V8" s="139" t="s">
        <v>102</v>
      </c>
      <c r="W8" s="122"/>
    </row>
    <row r="9" spans="1:29" ht="15" customHeight="1" x14ac:dyDescent="0.25">
      <c r="A9" s="97"/>
      <c r="B9" s="113"/>
      <c r="C9" s="113"/>
      <c r="D9" s="113"/>
      <c r="E9" s="113"/>
      <c r="F9" s="98"/>
      <c r="G9" s="351" t="s">
        <v>11</v>
      </c>
      <c r="H9" s="352"/>
      <c r="I9" s="352"/>
      <c r="J9" s="352"/>
      <c r="K9" s="352"/>
      <c r="L9" s="352"/>
      <c r="M9" s="352"/>
      <c r="N9" s="352"/>
      <c r="O9" s="352"/>
      <c r="P9" s="352"/>
      <c r="Q9" s="352"/>
      <c r="R9" s="110"/>
      <c r="S9" s="105"/>
      <c r="T9" s="106"/>
      <c r="U9" s="106"/>
      <c r="V9" s="107"/>
      <c r="W9" s="122"/>
    </row>
    <row r="10" spans="1:29" ht="28.5" customHeight="1" x14ac:dyDescent="0.25">
      <c r="A10" s="97"/>
      <c r="B10" s="113"/>
      <c r="C10" s="113"/>
      <c r="D10" s="113"/>
      <c r="E10" s="113"/>
      <c r="F10" s="98"/>
      <c r="G10" s="373" t="str">
        <f>Capa!H11</f>
        <v>PORTARIAS P1 E P4 - FASE 1</v>
      </c>
      <c r="H10" s="373"/>
      <c r="I10" s="373"/>
      <c r="J10" s="373"/>
      <c r="K10" s="373"/>
      <c r="L10" s="373"/>
      <c r="M10" s="373"/>
      <c r="N10" s="373"/>
      <c r="O10" s="373"/>
      <c r="P10" s="373"/>
      <c r="Q10" s="373"/>
      <c r="R10" s="115"/>
      <c r="S10" s="116"/>
      <c r="T10" s="116"/>
      <c r="U10" s="116"/>
      <c r="V10" s="116"/>
      <c r="W10" s="123"/>
    </row>
    <row r="11" spans="1:29" s="99" customFormat="1" ht="21" customHeight="1" x14ac:dyDescent="0.25">
      <c r="A11" s="355" t="s">
        <v>62</v>
      </c>
      <c r="B11" s="376"/>
      <c r="C11" s="356"/>
      <c r="D11" s="355" t="s">
        <v>85</v>
      </c>
      <c r="E11" s="376"/>
      <c r="F11" s="376"/>
      <c r="G11" s="376"/>
      <c r="H11" s="376"/>
      <c r="I11" s="376"/>
      <c r="J11" s="376"/>
      <c r="K11" s="376"/>
      <c r="L11" s="376"/>
      <c r="M11" s="376"/>
      <c r="N11" s="356"/>
      <c r="O11" s="374" t="s">
        <v>88</v>
      </c>
      <c r="P11" s="374" t="s">
        <v>86</v>
      </c>
      <c r="Q11" s="355" t="s">
        <v>89</v>
      </c>
      <c r="R11" s="356"/>
      <c r="S11" s="355" t="s">
        <v>90</v>
      </c>
      <c r="T11" s="356"/>
      <c r="U11" s="374" t="s">
        <v>91</v>
      </c>
      <c r="V11" s="355" t="s">
        <v>77</v>
      </c>
      <c r="W11" s="356"/>
    </row>
    <row r="12" spans="1:29" s="99" customFormat="1" ht="21" customHeight="1" x14ac:dyDescent="0.25">
      <c r="A12" s="357"/>
      <c r="B12" s="377"/>
      <c r="C12" s="358"/>
      <c r="D12" s="357"/>
      <c r="E12" s="377"/>
      <c r="F12" s="377"/>
      <c r="G12" s="377"/>
      <c r="H12" s="377"/>
      <c r="I12" s="377"/>
      <c r="J12" s="377"/>
      <c r="K12" s="377"/>
      <c r="L12" s="377"/>
      <c r="M12" s="377"/>
      <c r="N12" s="358"/>
      <c r="O12" s="375"/>
      <c r="P12" s="375"/>
      <c r="Q12" s="357"/>
      <c r="R12" s="358"/>
      <c r="S12" s="357"/>
      <c r="T12" s="358"/>
      <c r="U12" s="375"/>
      <c r="V12" s="357"/>
      <c r="W12" s="358"/>
    </row>
    <row r="13" spans="1:29" s="100" customFormat="1" ht="30" customHeight="1" x14ac:dyDescent="0.25">
      <c r="A13" s="359">
        <v>1</v>
      </c>
      <c r="B13" s="360"/>
      <c r="C13" s="361"/>
      <c r="D13" s="362" t="s">
        <v>112</v>
      </c>
      <c r="E13" s="363"/>
      <c r="F13" s="363"/>
      <c r="G13" s="363"/>
      <c r="H13" s="363"/>
      <c r="I13" s="363"/>
      <c r="J13" s="363"/>
      <c r="K13" s="363"/>
      <c r="L13" s="363"/>
      <c r="M13" s="363"/>
      <c r="N13" s="364"/>
      <c r="O13" s="137" t="s">
        <v>105</v>
      </c>
      <c r="P13" s="124">
        <v>0.22120000000000001</v>
      </c>
      <c r="Q13" s="365">
        <f>'ARQ P1 E P4'!J83</f>
        <v>193520.83032090164</v>
      </c>
      <c r="R13" s="365"/>
      <c r="S13" s="365">
        <f>Q13+(Q13*P13)</f>
        <v>236327.6379878851</v>
      </c>
      <c r="T13" s="365"/>
      <c r="U13" s="125">
        <f t="shared" ref="U13:U17" si="0">S13/$S$19</f>
        <v>0.10231059461882713</v>
      </c>
      <c r="V13" s="366"/>
      <c r="W13" s="367"/>
      <c r="X13" s="101"/>
      <c r="Y13" s="99"/>
      <c r="Z13" s="99"/>
      <c r="AA13" s="99"/>
      <c r="AB13" s="99"/>
      <c r="AC13" s="99"/>
    </row>
    <row r="14" spans="1:29" s="100" customFormat="1" ht="30" customHeight="1" x14ac:dyDescent="0.25">
      <c r="A14" s="359">
        <v>2</v>
      </c>
      <c r="B14" s="360"/>
      <c r="C14" s="361"/>
      <c r="D14" s="362" t="s">
        <v>113</v>
      </c>
      <c r="E14" s="363"/>
      <c r="F14" s="363"/>
      <c r="G14" s="363"/>
      <c r="H14" s="363"/>
      <c r="I14" s="363"/>
      <c r="J14" s="363"/>
      <c r="K14" s="363"/>
      <c r="L14" s="363"/>
      <c r="M14" s="363"/>
      <c r="N14" s="364"/>
      <c r="O14" s="136" t="s">
        <v>106</v>
      </c>
      <c r="P14" s="124">
        <v>0.22120000000000001</v>
      </c>
      <c r="Q14" s="365">
        <f>'CIVIL P1'!J163</f>
        <v>380936.03979062097</v>
      </c>
      <c r="R14" s="365"/>
      <c r="S14" s="365">
        <f t="shared" ref="S14:S17" si="1">Q14+(Q14*P14)</f>
        <v>465199.09179230634</v>
      </c>
      <c r="T14" s="365"/>
      <c r="U14" s="125">
        <f t="shared" si="0"/>
        <v>0.20139326954153822</v>
      </c>
      <c r="V14" s="366"/>
      <c r="W14" s="367"/>
      <c r="X14" s="101"/>
      <c r="Y14" s="99"/>
      <c r="Z14" s="99"/>
      <c r="AA14" s="99"/>
      <c r="AB14" s="99"/>
      <c r="AC14" s="99"/>
    </row>
    <row r="15" spans="1:29" s="100" customFormat="1" ht="30" customHeight="1" x14ac:dyDescent="0.25">
      <c r="A15" s="359">
        <v>3</v>
      </c>
      <c r="B15" s="360"/>
      <c r="C15" s="361"/>
      <c r="D15" s="362" t="s">
        <v>114</v>
      </c>
      <c r="E15" s="363"/>
      <c r="F15" s="363"/>
      <c r="G15" s="363"/>
      <c r="H15" s="363"/>
      <c r="I15" s="363"/>
      <c r="J15" s="363"/>
      <c r="K15" s="363"/>
      <c r="L15" s="363"/>
      <c r="M15" s="363"/>
      <c r="N15" s="364"/>
      <c r="O15" s="135" t="s">
        <v>107</v>
      </c>
      <c r="P15" s="124">
        <v>0.22120000000000001</v>
      </c>
      <c r="Q15" s="365">
        <f>'CIVIL P4'!J289</f>
        <v>754245.74633853382</v>
      </c>
      <c r="R15" s="365"/>
      <c r="S15" s="365">
        <f t="shared" si="1"/>
        <v>921084.90542861749</v>
      </c>
      <c r="T15" s="365"/>
      <c r="U15" s="125">
        <f t="shared" si="0"/>
        <v>0.39875464914374043</v>
      </c>
      <c r="V15" s="366"/>
      <c r="W15" s="367"/>
      <c r="X15" s="101"/>
      <c r="Y15" s="99"/>
      <c r="Z15" s="99"/>
      <c r="AA15" s="99"/>
      <c r="AB15" s="99"/>
      <c r="AC15" s="99"/>
    </row>
    <row r="16" spans="1:29" s="100" customFormat="1" ht="30" customHeight="1" x14ac:dyDescent="0.25">
      <c r="A16" s="359">
        <v>4</v>
      </c>
      <c r="B16" s="360"/>
      <c r="C16" s="361"/>
      <c r="D16" s="362" t="s">
        <v>110</v>
      </c>
      <c r="E16" s="363"/>
      <c r="F16" s="363"/>
      <c r="G16" s="363"/>
      <c r="H16" s="363"/>
      <c r="I16" s="363"/>
      <c r="J16" s="363"/>
      <c r="K16" s="363"/>
      <c r="L16" s="363"/>
      <c r="M16" s="363"/>
      <c r="N16" s="364"/>
      <c r="O16" s="135" t="s">
        <v>108</v>
      </c>
      <c r="P16" s="124">
        <v>0.22120000000000001</v>
      </c>
      <c r="Q16" s="365">
        <f>TELECOM!J64</f>
        <v>434528.16515922413</v>
      </c>
      <c r="R16" s="365"/>
      <c r="S16" s="365">
        <f t="shared" si="1"/>
        <v>530645.79529244453</v>
      </c>
      <c r="T16" s="365"/>
      <c r="U16" s="125">
        <f t="shared" si="0"/>
        <v>0.22972635494767452</v>
      </c>
      <c r="V16" s="366"/>
      <c r="W16" s="367"/>
      <c r="X16" s="101"/>
      <c r="Y16" s="99"/>
      <c r="Z16" s="99"/>
      <c r="AA16" s="99"/>
      <c r="AB16" s="99"/>
      <c r="AC16" s="99"/>
    </row>
    <row r="17" spans="1:41" s="100" customFormat="1" ht="30" customHeight="1" x14ac:dyDescent="0.25">
      <c r="A17" s="359">
        <v>5</v>
      </c>
      <c r="B17" s="360"/>
      <c r="C17" s="361"/>
      <c r="D17" s="362" t="s">
        <v>111</v>
      </c>
      <c r="E17" s="363"/>
      <c r="F17" s="363"/>
      <c r="G17" s="363"/>
      <c r="H17" s="363"/>
      <c r="I17" s="363"/>
      <c r="J17" s="363"/>
      <c r="K17" s="363"/>
      <c r="L17" s="363"/>
      <c r="M17" s="363"/>
      <c r="N17" s="364"/>
      <c r="O17" s="135" t="s">
        <v>109</v>
      </c>
      <c r="P17" s="124">
        <v>0.22120000000000001</v>
      </c>
      <c r="Q17" s="365">
        <f>ELETRICA!J60</f>
        <v>128272.54746324998</v>
      </c>
      <c r="R17" s="365"/>
      <c r="S17" s="365">
        <f t="shared" si="1"/>
        <v>156646.43496212087</v>
      </c>
      <c r="T17" s="365"/>
      <c r="U17" s="125">
        <f t="shared" si="0"/>
        <v>6.7815131748219779E-2</v>
      </c>
      <c r="V17" s="127"/>
      <c r="W17" s="128"/>
      <c r="X17" s="101"/>
      <c r="Y17" s="99"/>
      <c r="Z17" s="99"/>
      <c r="AA17" s="99"/>
      <c r="AB17" s="99"/>
      <c r="AC17" s="99"/>
    </row>
    <row r="18" spans="1:41" s="102" customFormat="1" ht="30" customHeight="1" x14ac:dyDescent="0.25">
      <c r="A18" s="359"/>
      <c r="B18" s="360"/>
      <c r="C18" s="361"/>
      <c r="D18" s="362"/>
      <c r="E18" s="363"/>
      <c r="F18" s="363"/>
      <c r="G18" s="363"/>
      <c r="H18" s="363"/>
      <c r="I18" s="363"/>
      <c r="J18" s="363"/>
      <c r="K18" s="363"/>
      <c r="L18" s="363"/>
      <c r="M18" s="363"/>
      <c r="N18" s="364"/>
      <c r="O18" s="126"/>
      <c r="P18" s="124"/>
      <c r="Q18" s="365"/>
      <c r="R18" s="365"/>
      <c r="S18" s="365"/>
      <c r="T18" s="365"/>
      <c r="U18" s="125"/>
      <c r="V18" s="366"/>
      <c r="W18" s="367"/>
      <c r="X18" s="101"/>
      <c r="Y18" s="99"/>
      <c r="Z18" s="99"/>
      <c r="AA18" s="99"/>
      <c r="AB18" s="99"/>
      <c r="AC18" s="99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</row>
    <row r="19" spans="1:41" ht="36.75" customHeight="1" x14ac:dyDescent="0.25">
      <c r="A19" s="129"/>
      <c r="B19" s="130"/>
      <c r="C19" s="130"/>
      <c r="D19" s="368" t="s">
        <v>64</v>
      </c>
      <c r="E19" s="368"/>
      <c r="F19" s="368"/>
      <c r="G19" s="368"/>
      <c r="H19" s="368"/>
      <c r="I19" s="368"/>
      <c r="J19" s="368"/>
      <c r="K19" s="368"/>
      <c r="L19" s="368"/>
      <c r="M19" s="368"/>
      <c r="N19" s="368"/>
      <c r="O19" s="131"/>
      <c r="P19" s="130"/>
      <c r="Q19" s="369">
        <f>SUM(Q13:R18)</f>
        <v>1891503.3290725304</v>
      </c>
      <c r="R19" s="369"/>
      <c r="S19" s="369">
        <f>SUM(S13:T18)</f>
        <v>2309903.8654633742</v>
      </c>
      <c r="T19" s="369"/>
      <c r="U19" s="132">
        <f>SUM(U13:U18)</f>
        <v>0.99999999999999989</v>
      </c>
      <c r="V19" s="369"/>
      <c r="W19" s="370"/>
      <c r="Y19" s="99"/>
      <c r="Z19" s="99"/>
      <c r="AA19" s="99"/>
      <c r="AB19" s="99"/>
      <c r="AC19" s="99"/>
    </row>
    <row r="21" spans="1:41" ht="18" customHeight="1" x14ac:dyDescent="0.25">
      <c r="A21" s="349"/>
      <c r="B21" s="349"/>
      <c r="C21" s="349"/>
      <c r="D21" s="350"/>
      <c r="E21" s="350"/>
      <c r="F21" s="350"/>
      <c r="G21" s="350"/>
      <c r="H21" s="350"/>
      <c r="I21" s="350"/>
      <c r="J21" s="350"/>
      <c r="K21" s="350"/>
      <c r="L21" s="350"/>
      <c r="M21" s="350"/>
      <c r="N21" s="350"/>
    </row>
    <row r="22" spans="1:41" ht="18" customHeight="1" x14ac:dyDescent="0.25">
      <c r="D22" s="133"/>
    </row>
  </sheetData>
  <sheetProtection selectLockedCells="1"/>
  <autoFilter ref="A11:O11" xr:uid="{00000000-0009-0000-0000-000001000000}">
    <filterColumn colId="0" showButton="0"/>
    <filterColumn colId="1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4" showButton="0"/>
  </autoFilter>
  <mergeCells count="61">
    <mergeCell ref="G1:Q2"/>
    <mergeCell ref="R2:W2"/>
    <mergeCell ref="G3:O3"/>
    <mergeCell ref="P3:Q3"/>
    <mergeCell ref="R3:S3"/>
    <mergeCell ref="U3:V3"/>
    <mergeCell ref="G4:O4"/>
    <mergeCell ref="P4:Q4"/>
    <mergeCell ref="G5:J5"/>
    <mergeCell ref="K5:N5"/>
    <mergeCell ref="G6:J6"/>
    <mergeCell ref="K6:N6"/>
    <mergeCell ref="A11:C12"/>
    <mergeCell ref="D11:N12"/>
    <mergeCell ref="O11:O12"/>
    <mergeCell ref="P11:P12"/>
    <mergeCell ref="Q11:R12"/>
    <mergeCell ref="V13:W13"/>
    <mergeCell ref="G7:O7"/>
    <mergeCell ref="G8:O8"/>
    <mergeCell ref="G9:Q9"/>
    <mergeCell ref="G10:Q10"/>
    <mergeCell ref="U11:U12"/>
    <mergeCell ref="V11:W12"/>
    <mergeCell ref="Q17:R17"/>
    <mergeCell ref="S17:T17"/>
    <mergeCell ref="D13:N13"/>
    <mergeCell ref="Q13:R13"/>
    <mergeCell ref="S13:T13"/>
    <mergeCell ref="A13:C13"/>
    <mergeCell ref="V18:W18"/>
    <mergeCell ref="D19:N19"/>
    <mergeCell ref="Q19:R19"/>
    <mergeCell ref="S19:T19"/>
    <mergeCell ref="V19:W19"/>
    <mergeCell ref="S14:T14"/>
    <mergeCell ref="V14:W14"/>
    <mergeCell ref="A15:C15"/>
    <mergeCell ref="D15:N15"/>
    <mergeCell ref="Q15:R15"/>
    <mergeCell ref="S15:T15"/>
    <mergeCell ref="V15:W15"/>
    <mergeCell ref="V16:W16"/>
    <mergeCell ref="A17:C17"/>
    <mergeCell ref="D17:N17"/>
    <mergeCell ref="A21:C21"/>
    <mergeCell ref="D21:N21"/>
    <mergeCell ref="P5:Q5"/>
    <mergeCell ref="P6:Q6"/>
    <mergeCell ref="S11:T12"/>
    <mergeCell ref="A18:C18"/>
    <mergeCell ref="D18:N18"/>
    <mergeCell ref="Q18:R18"/>
    <mergeCell ref="S18:T18"/>
    <mergeCell ref="A16:C16"/>
    <mergeCell ref="D16:N16"/>
    <mergeCell ref="Q16:R16"/>
    <mergeCell ref="S16:T16"/>
    <mergeCell ref="A14:C14"/>
    <mergeCell ref="D14:N14"/>
    <mergeCell ref="Q14:R14"/>
  </mergeCells>
  <printOptions horizontalCentered="1"/>
  <pageMargins left="0.25" right="0.25" top="0.75" bottom="0.75" header="0.3" footer="0.3"/>
  <pageSetup paperSize="9" scale="59" fitToHeight="0" orientation="landscape" horizontalDpi="4294967293" verticalDpi="4294967293" r:id="rId1"/>
  <headerFooter alignWithMargins="0">
    <oddFooter>&amp;R&amp;P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F200A-8B4C-4E17-B96E-31760056D5E2}">
  <dimension ref="A1:AF83"/>
  <sheetViews>
    <sheetView topLeftCell="E52" zoomScale="70" zoomScaleNormal="70" workbookViewId="0">
      <selection activeCell="O19" sqref="O19"/>
    </sheetView>
  </sheetViews>
  <sheetFormatPr defaultColWidth="6.7109375" defaultRowHeight="18" customHeight="1" outlineLevelRow="1" x14ac:dyDescent="0.25"/>
  <cols>
    <col min="1" max="1" width="10.140625" style="96" customWidth="1"/>
    <col min="2" max="2" width="17.5703125" style="96" customWidth="1"/>
    <col min="3" max="3" width="16.85546875" style="140" customWidth="1"/>
    <col min="4" max="4" width="47.7109375" style="96" customWidth="1"/>
    <col min="5" max="5" width="52.42578125" style="96" customWidth="1"/>
    <col min="6" max="6" width="28.7109375" style="96" hidden="1" customWidth="1"/>
    <col min="7" max="7" width="15.140625" style="96" customWidth="1"/>
    <col min="8" max="8" width="13.85546875" style="214" customWidth="1"/>
    <col min="9" max="9" width="24.7109375" style="96" customWidth="1"/>
    <col min="10" max="10" width="26.5703125" style="96" bestFit="1" customWidth="1"/>
    <col min="11" max="11" width="27.140625" style="96" bestFit="1" customWidth="1"/>
    <col min="12" max="12" width="20.7109375" style="96" customWidth="1"/>
    <col min="13" max="13" width="13.7109375" style="96" customWidth="1"/>
    <col min="14" max="14" width="29" style="96" customWidth="1"/>
    <col min="15" max="15" width="9.7109375" style="96" customWidth="1"/>
    <col min="16" max="16" width="20.140625" style="96" customWidth="1"/>
    <col min="17" max="17" width="23.140625" style="96" customWidth="1"/>
    <col min="18" max="32" width="6.7109375" style="96"/>
    <col min="33" max="33" width="10.5703125" style="96" customWidth="1"/>
    <col min="34" max="16384" width="6.7109375" style="96"/>
  </cols>
  <sheetData>
    <row r="1" spans="1:20" ht="15" customHeight="1" x14ac:dyDescent="0.25">
      <c r="A1" s="90"/>
      <c r="B1" s="91"/>
      <c r="C1" s="146"/>
      <c r="D1" s="426" t="str">
        <f>[24]Capa!H1</f>
        <v>DIVISÃO DE CUSTOS E ORÇAMENTOS</v>
      </c>
      <c r="E1" s="427"/>
      <c r="F1" s="427"/>
      <c r="G1" s="427"/>
      <c r="H1" s="427"/>
      <c r="I1" s="427"/>
      <c r="J1" s="427"/>
      <c r="K1" s="93"/>
      <c r="L1" s="94"/>
      <c r="M1" s="94"/>
      <c r="N1" s="95"/>
    </row>
    <row r="2" spans="1:20" ht="15" customHeight="1" x14ac:dyDescent="0.25">
      <c r="A2" s="97"/>
      <c r="B2" s="113"/>
      <c r="C2" s="116"/>
      <c r="D2" s="428"/>
      <c r="E2" s="429"/>
      <c r="F2" s="429"/>
      <c r="G2" s="429"/>
      <c r="H2" s="429"/>
      <c r="I2" s="429"/>
      <c r="J2" s="429"/>
      <c r="K2" s="386" t="s">
        <v>0</v>
      </c>
      <c r="L2" s="387"/>
      <c r="M2" s="387"/>
      <c r="N2" s="388"/>
    </row>
    <row r="3" spans="1:20" ht="15" customHeight="1" x14ac:dyDescent="0.25">
      <c r="A3" s="97"/>
      <c r="B3" s="113"/>
      <c r="C3" s="116"/>
      <c r="D3" s="351" t="s">
        <v>1</v>
      </c>
      <c r="E3" s="352"/>
      <c r="F3" s="352"/>
      <c r="G3" s="352"/>
      <c r="H3" s="352"/>
      <c r="I3" s="351" t="s">
        <v>17</v>
      </c>
      <c r="J3" s="352"/>
      <c r="K3" s="142" t="s">
        <v>80</v>
      </c>
      <c r="L3" s="103"/>
      <c r="M3" s="392" t="s">
        <v>103</v>
      </c>
      <c r="N3" s="393"/>
    </row>
    <row r="4" spans="1:20" ht="15" customHeight="1" x14ac:dyDescent="0.25">
      <c r="A4" s="97"/>
      <c r="B4" s="113"/>
      <c r="C4" s="116"/>
      <c r="D4" s="423" t="str">
        <f>[24]Capa!H4</f>
        <v>PLANILHA ORÇAMENTÁRIA</v>
      </c>
      <c r="E4" s="424"/>
      <c r="F4" s="424"/>
      <c r="G4" s="424"/>
      <c r="H4" s="424"/>
      <c r="I4" s="423" t="s">
        <v>125</v>
      </c>
      <c r="J4" s="424"/>
      <c r="K4" s="119">
        <f>[24]Capa!AB4</f>
        <v>0</v>
      </c>
      <c r="L4" s="139" t="s">
        <v>3</v>
      </c>
      <c r="M4" s="138"/>
      <c r="N4" s="139" t="s">
        <v>98</v>
      </c>
    </row>
    <row r="5" spans="1:20" ht="15" customHeight="1" x14ac:dyDescent="0.25">
      <c r="A5" s="97"/>
      <c r="B5" s="113"/>
      <c r="C5" s="116"/>
      <c r="D5" s="141" t="str">
        <f>[24]Capa!H5</f>
        <v>PLANILHA TIPO:</v>
      </c>
      <c r="E5" s="141" t="str">
        <f>[24]Capa!M5</f>
        <v>PLANILHA QUANTITATIVA ELABORADA POR:</v>
      </c>
      <c r="F5" s="351" t="str">
        <f>[24]Capa!R5</f>
        <v>PLANILHA DE CUSTOS ELABORADA POR:</v>
      </c>
      <c r="G5" s="352"/>
      <c r="H5" s="352"/>
      <c r="I5" s="147" t="s">
        <v>78</v>
      </c>
      <c r="J5" s="148" t="str">
        <f>[24]Capa!Z5</f>
        <v>PLANILHA Nº</v>
      </c>
      <c r="K5" s="119">
        <f>[24]Capa!AB5</f>
        <v>0</v>
      </c>
      <c r="L5" s="139" t="s">
        <v>4</v>
      </c>
      <c r="M5" s="138"/>
      <c r="N5" s="139" t="s">
        <v>99</v>
      </c>
    </row>
    <row r="6" spans="1:20" ht="15" customHeight="1" x14ac:dyDescent="0.25">
      <c r="A6" s="97"/>
      <c r="B6" s="113"/>
      <c r="C6" s="116"/>
      <c r="D6" s="149" t="str">
        <f>[24]Capa!H7</f>
        <v>PREÇO REFERENCIAL</v>
      </c>
      <c r="E6" s="149" t="str">
        <f>[24]Capa!M7</f>
        <v>DI-AU</v>
      </c>
      <c r="F6" s="423" t="str">
        <f>[24]Capa!R7</f>
        <v>DCO - LFL</v>
      </c>
      <c r="G6" s="424"/>
      <c r="H6" s="424"/>
      <c r="I6" s="150" t="str">
        <f>[24]Capa!W7</f>
        <v>013/20</v>
      </c>
      <c r="J6" s="151" t="str">
        <f>[24]Capa!Z7</f>
        <v>01/05</v>
      </c>
      <c r="K6" s="119" t="str">
        <f>[24]Capa!AB6</f>
        <v>X</v>
      </c>
      <c r="L6" s="139" t="s">
        <v>5</v>
      </c>
      <c r="M6" s="138" t="s">
        <v>84</v>
      </c>
      <c r="N6" s="139" t="s">
        <v>100</v>
      </c>
    </row>
    <row r="7" spans="1:20" ht="15" customHeight="1" x14ac:dyDescent="0.25">
      <c r="A7" s="97"/>
      <c r="B7" s="113"/>
      <c r="C7" s="116"/>
      <c r="D7" s="351" t="s">
        <v>7</v>
      </c>
      <c r="E7" s="352"/>
      <c r="F7" s="352"/>
      <c r="G7" s="352"/>
      <c r="H7" s="352"/>
      <c r="I7" s="141" t="s">
        <v>8</v>
      </c>
      <c r="J7" s="141" t="s">
        <v>9</v>
      </c>
      <c r="K7" s="119">
        <f>[24]Capa!AB7</f>
        <v>0</v>
      </c>
      <c r="L7" s="139" t="s">
        <v>6</v>
      </c>
      <c r="M7" s="138"/>
      <c r="N7" s="139" t="s">
        <v>101</v>
      </c>
    </row>
    <row r="8" spans="1:20" ht="15" customHeight="1" x14ac:dyDescent="0.25">
      <c r="A8" s="97"/>
      <c r="B8" s="113"/>
      <c r="C8" s="116"/>
      <c r="D8" s="423" t="str">
        <f>[24]Capa!H9</f>
        <v>ARQUITETURA</v>
      </c>
      <c r="E8" s="424"/>
      <c r="F8" s="424"/>
      <c r="G8" s="424"/>
      <c r="H8" s="424"/>
      <c r="I8" s="152">
        <f>[24]Capa!W9</f>
        <v>44182</v>
      </c>
      <c r="J8" s="149">
        <f>[24]Capa!Z9</f>
        <v>0</v>
      </c>
      <c r="K8" s="119">
        <f>[24]Capa!AB8</f>
        <v>0</v>
      </c>
      <c r="L8" s="139" t="s">
        <v>10</v>
      </c>
      <c r="M8" s="138"/>
      <c r="N8" s="139" t="s">
        <v>102</v>
      </c>
    </row>
    <row r="9" spans="1:20" ht="15" customHeight="1" x14ac:dyDescent="0.25">
      <c r="A9" s="97"/>
      <c r="B9" s="113"/>
      <c r="C9" s="116"/>
      <c r="D9" s="351" t="s">
        <v>11</v>
      </c>
      <c r="E9" s="352"/>
      <c r="F9" s="352"/>
      <c r="G9" s="352"/>
      <c r="H9" s="352"/>
      <c r="I9" s="352"/>
      <c r="J9" s="380"/>
      <c r="K9" s="153"/>
      <c r="L9" s="106"/>
      <c r="M9" s="107"/>
      <c r="N9" s="139"/>
    </row>
    <row r="10" spans="1:20" ht="28.5" customHeight="1" x14ac:dyDescent="0.25">
      <c r="A10" s="97"/>
      <c r="B10" s="113"/>
      <c r="C10" s="116"/>
      <c r="D10" s="423" t="str">
        <f>[24]Capa!H11</f>
        <v xml:space="preserve">PORTARIAS (P1 VITAL BRASIL E P4) - FASE 1 </v>
      </c>
      <c r="E10" s="424"/>
      <c r="F10" s="424"/>
      <c r="G10" s="424"/>
      <c r="H10" s="424"/>
      <c r="I10" s="424"/>
      <c r="J10" s="425"/>
      <c r="K10" s="115"/>
      <c r="L10" s="116"/>
      <c r="M10" s="116"/>
      <c r="N10" s="116"/>
    </row>
    <row r="11" spans="1:20" s="99" customFormat="1" ht="50.25" customHeight="1" x14ac:dyDescent="0.25">
      <c r="A11" s="417" t="s">
        <v>62</v>
      </c>
      <c r="B11" s="415" t="s">
        <v>126</v>
      </c>
      <c r="C11" s="415" t="s">
        <v>127</v>
      </c>
      <c r="D11" s="421" t="s">
        <v>13</v>
      </c>
      <c r="E11" s="421"/>
      <c r="F11" s="415" t="s">
        <v>128</v>
      </c>
      <c r="G11" s="417" t="s">
        <v>129</v>
      </c>
      <c r="H11" s="413" t="s">
        <v>130</v>
      </c>
      <c r="I11" s="415" t="s">
        <v>131</v>
      </c>
      <c r="J11" s="417" t="s">
        <v>132</v>
      </c>
      <c r="K11" s="154" t="s">
        <v>90</v>
      </c>
      <c r="L11" s="415" t="s">
        <v>133</v>
      </c>
      <c r="M11" s="417" t="s">
        <v>77</v>
      </c>
      <c r="N11" s="419"/>
    </row>
    <row r="12" spans="1:20" s="99" customFormat="1" ht="18" customHeight="1" x14ac:dyDescent="0.25">
      <c r="A12" s="418"/>
      <c r="B12" s="416"/>
      <c r="C12" s="416"/>
      <c r="D12" s="422"/>
      <c r="E12" s="422"/>
      <c r="F12" s="416"/>
      <c r="G12" s="418"/>
      <c r="H12" s="414"/>
      <c r="I12" s="416"/>
      <c r="J12" s="418"/>
      <c r="K12" s="155">
        <v>0.22120000000000001</v>
      </c>
      <c r="L12" s="416"/>
      <c r="M12" s="418"/>
      <c r="N12" s="420"/>
    </row>
    <row r="13" spans="1:20" s="100" customFormat="1" ht="18" customHeight="1" x14ac:dyDescent="0.25">
      <c r="A13" s="156" t="s">
        <v>112</v>
      </c>
      <c r="B13" s="157"/>
      <c r="C13" s="157"/>
      <c r="D13" s="157"/>
      <c r="E13" s="157"/>
      <c r="F13" s="157"/>
      <c r="G13" s="157"/>
      <c r="H13" s="157"/>
      <c r="I13" s="157"/>
      <c r="J13" s="157"/>
      <c r="K13" s="157"/>
      <c r="L13" s="157"/>
      <c r="M13" s="157"/>
      <c r="N13" s="157"/>
      <c r="P13" s="99"/>
      <c r="Q13" s="99"/>
      <c r="R13" s="99"/>
      <c r="S13" s="99"/>
      <c r="T13" s="99"/>
    </row>
    <row r="14" spans="1:20" s="100" customFormat="1" ht="18" customHeight="1" x14ac:dyDescent="0.25">
      <c r="A14" s="158" t="s">
        <v>134</v>
      </c>
      <c r="B14" s="159"/>
      <c r="C14" s="158"/>
      <c r="D14" s="412" t="s">
        <v>135</v>
      </c>
      <c r="E14" s="405"/>
      <c r="F14" s="160"/>
      <c r="G14" s="161"/>
      <c r="H14" s="162"/>
      <c r="I14" s="163"/>
      <c r="J14" s="164">
        <f>SUBTOTAL(9,J15:J29)</f>
        <v>14546.270827484997</v>
      </c>
      <c r="K14" s="164">
        <f>SUBTOTAL(9,K15:K29)</f>
        <v>17763.905934524682</v>
      </c>
      <c r="L14" s="165">
        <f>SUBTOTAL(9,L15:L29)</f>
        <v>7.5166434555721806E-2</v>
      </c>
      <c r="M14" s="406"/>
      <c r="N14" s="407"/>
      <c r="P14" s="99"/>
      <c r="Q14" s="99"/>
      <c r="R14" s="99"/>
      <c r="S14" s="99"/>
      <c r="T14" s="99"/>
    </row>
    <row r="15" spans="1:20" s="100" customFormat="1" ht="15" customHeight="1" outlineLevel="1" x14ac:dyDescent="0.25">
      <c r="A15" s="166"/>
      <c r="B15" s="167"/>
      <c r="C15" s="168"/>
      <c r="D15" s="402" t="s">
        <v>136</v>
      </c>
      <c r="E15" s="403"/>
      <c r="F15" s="169"/>
      <c r="G15" s="170"/>
      <c r="H15" s="171"/>
      <c r="I15" s="172"/>
      <c r="J15" s="173"/>
      <c r="K15" s="173"/>
      <c r="L15" s="174"/>
      <c r="M15" s="396"/>
      <c r="N15" s="397"/>
      <c r="O15" s="101"/>
      <c r="P15" s="99"/>
      <c r="Q15" s="99"/>
      <c r="R15" s="99"/>
      <c r="S15" s="99"/>
      <c r="T15" s="99"/>
    </row>
    <row r="16" spans="1:20" s="100" customFormat="1" ht="15" customHeight="1" outlineLevel="1" x14ac:dyDescent="0.25">
      <c r="A16" s="175" t="s">
        <v>137</v>
      </c>
      <c r="B16" s="167" t="s">
        <v>138</v>
      </c>
      <c r="C16" s="176" t="s">
        <v>139</v>
      </c>
      <c r="D16" s="410" t="s">
        <v>140</v>
      </c>
      <c r="E16" s="411"/>
      <c r="F16" s="169"/>
      <c r="G16" s="177" t="s">
        <v>141</v>
      </c>
      <c r="H16" s="178">
        <v>130</v>
      </c>
      <c r="I16" s="172">
        <v>23.254125999999999</v>
      </c>
      <c r="J16" s="173">
        <f>I16*H16</f>
        <v>3023.03638</v>
      </c>
      <c r="K16" s="173">
        <f>J16*(1+$K$12)</f>
        <v>3691.732027256</v>
      </c>
      <c r="L16" s="174">
        <f>K16/$K$83</f>
        <v>1.5621245397651074E-2</v>
      </c>
      <c r="M16" s="396"/>
      <c r="N16" s="397"/>
      <c r="O16" s="101"/>
      <c r="P16" s="99"/>
      <c r="Q16" s="99"/>
      <c r="R16" s="99"/>
      <c r="S16" s="99"/>
      <c r="T16" s="99"/>
    </row>
    <row r="17" spans="1:20" s="100" customFormat="1" ht="15" customHeight="1" outlineLevel="1" x14ac:dyDescent="0.25">
      <c r="A17" s="175" t="s">
        <v>142</v>
      </c>
      <c r="B17" s="167" t="s">
        <v>138</v>
      </c>
      <c r="C17" s="179" t="s">
        <v>143</v>
      </c>
      <c r="D17" s="410" t="s">
        <v>144</v>
      </c>
      <c r="E17" s="411"/>
      <c r="F17" s="169"/>
      <c r="G17" s="177" t="s">
        <v>145</v>
      </c>
      <c r="H17" s="178">
        <v>8.1999999999999993</v>
      </c>
      <c r="I17" s="172">
        <v>127.20129</v>
      </c>
      <c r="J17" s="173">
        <f>I17*H17</f>
        <v>1043.0505779999999</v>
      </c>
      <c r="K17" s="173">
        <f>J17*(1+$K$12)</f>
        <v>1273.7733658535999</v>
      </c>
      <c r="L17" s="174">
        <f>K17/$K$83</f>
        <v>5.3898620436383209E-3</v>
      </c>
      <c r="M17" s="396"/>
      <c r="N17" s="397"/>
      <c r="O17" s="101"/>
      <c r="P17" s="99"/>
      <c r="Q17" s="99"/>
      <c r="R17" s="99"/>
      <c r="S17" s="99"/>
      <c r="T17" s="99"/>
    </row>
    <row r="18" spans="1:20" s="100" customFormat="1" ht="15" customHeight="1" outlineLevel="1" x14ac:dyDescent="0.25">
      <c r="A18" s="166"/>
      <c r="B18" s="167"/>
      <c r="C18" s="168"/>
      <c r="D18" s="402" t="s">
        <v>146</v>
      </c>
      <c r="E18" s="403"/>
      <c r="F18" s="169"/>
      <c r="G18" s="180"/>
      <c r="H18" s="178"/>
      <c r="I18" s="172"/>
      <c r="J18" s="173"/>
      <c r="K18" s="173"/>
      <c r="L18" s="174"/>
      <c r="M18" s="396"/>
      <c r="N18" s="397"/>
      <c r="O18" s="101"/>
      <c r="P18" s="99"/>
      <c r="Q18" s="99"/>
      <c r="R18" s="99"/>
      <c r="S18" s="99"/>
      <c r="T18" s="99"/>
    </row>
    <row r="19" spans="1:20" s="100" customFormat="1" ht="15" customHeight="1" outlineLevel="1" x14ac:dyDescent="0.25">
      <c r="A19" s="175" t="s">
        <v>147</v>
      </c>
      <c r="B19" s="167" t="s">
        <v>138</v>
      </c>
      <c r="C19" s="176" t="s">
        <v>148</v>
      </c>
      <c r="D19" s="410" t="s">
        <v>149</v>
      </c>
      <c r="E19" s="411"/>
      <c r="F19" s="169"/>
      <c r="G19" s="177" t="s">
        <v>141</v>
      </c>
      <c r="H19" s="178">
        <v>34.15</v>
      </c>
      <c r="I19" s="172">
        <v>32.173644299999999</v>
      </c>
      <c r="J19" s="173">
        <f t="shared" ref="J19:J24" si="0">I19*H19</f>
        <v>1098.7299528449998</v>
      </c>
      <c r="K19" s="173">
        <f t="shared" ref="K19:K24" si="1">J19*(1+$K$12)</f>
        <v>1341.7690184143139</v>
      </c>
      <c r="L19" s="174">
        <f t="shared" ref="L19:L24" si="2">K19/$K$83</f>
        <v>5.6775797779652706E-3</v>
      </c>
      <c r="M19" s="396"/>
      <c r="N19" s="397"/>
      <c r="O19" s="101"/>
      <c r="P19" s="99"/>
      <c r="Q19" s="99"/>
      <c r="R19" s="99"/>
      <c r="S19" s="99"/>
      <c r="T19" s="99"/>
    </row>
    <row r="20" spans="1:20" s="100" customFormat="1" ht="15.75" outlineLevel="1" x14ac:dyDescent="0.25">
      <c r="A20" s="175" t="s">
        <v>150</v>
      </c>
      <c r="B20" s="167" t="s">
        <v>138</v>
      </c>
      <c r="C20" s="179" t="s">
        <v>151</v>
      </c>
      <c r="D20" s="410" t="s">
        <v>152</v>
      </c>
      <c r="E20" s="411"/>
      <c r="F20" s="169"/>
      <c r="G20" s="177" t="s">
        <v>153</v>
      </c>
      <c r="H20" s="178">
        <v>1</v>
      </c>
      <c r="I20" s="172">
        <v>212.89994799999997</v>
      </c>
      <c r="J20" s="173">
        <f t="shared" si="0"/>
        <v>212.89994799999997</v>
      </c>
      <c r="K20" s="173">
        <f t="shared" si="1"/>
        <v>259.99341649759998</v>
      </c>
      <c r="L20" s="174">
        <f t="shared" si="2"/>
        <v>1.1001396988994069E-3</v>
      </c>
      <c r="M20" s="396"/>
      <c r="N20" s="397"/>
      <c r="O20" s="101"/>
      <c r="P20" s="99"/>
      <c r="Q20" s="99"/>
      <c r="R20" s="99"/>
      <c r="S20" s="99"/>
      <c r="T20" s="99"/>
    </row>
    <row r="21" spans="1:20" s="100" customFormat="1" ht="15" customHeight="1" outlineLevel="1" x14ac:dyDescent="0.25">
      <c r="A21" s="175" t="s">
        <v>154</v>
      </c>
      <c r="B21" s="167" t="s">
        <v>138</v>
      </c>
      <c r="C21" s="176" t="s">
        <v>155</v>
      </c>
      <c r="D21" s="410" t="s">
        <v>156</v>
      </c>
      <c r="E21" s="411"/>
      <c r="F21" s="169"/>
      <c r="G21" s="177" t="s">
        <v>157</v>
      </c>
      <c r="H21" s="178">
        <v>35</v>
      </c>
      <c r="I21" s="172">
        <v>11.030963759999999</v>
      </c>
      <c r="J21" s="173">
        <f t="shared" si="0"/>
        <v>386.08373159999996</v>
      </c>
      <c r="K21" s="173">
        <f t="shared" si="1"/>
        <v>471.48545302992</v>
      </c>
      <c r="L21" s="174">
        <f t="shared" si="2"/>
        <v>1.9950499951854541E-3</v>
      </c>
      <c r="M21" s="181"/>
      <c r="N21" s="182"/>
      <c r="O21" s="101"/>
      <c r="P21" s="99"/>
      <c r="Q21" s="99"/>
      <c r="R21" s="99"/>
      <c r="S21" s="99"/>
      <c r="T21" s="99"/>
    </row>
    <row r="22" spans="1:20" s="100" customFormat="1" ht="15" customHeight="1" outlineLevel="1" x14ac:dyDescent="0.25">
      <c r="A22" s="175" t="s">
        <v>158</v>
      </c>
      <c r="B22" s="167" t="s">
        <v>138</v>
      </c>
      <c r="C22" s="179" t="s">
        <v>159</v>
      </c>
      <c r="D22" s="410" t="s">
        <v>160</v>
      </c>
      <c r="E22" s="411"/>
      <c r="F22" s="169"/>
      <c r="G22" s="177" t="s">
        <v>141</v>
      </c>
      <c r="H22" s="178">
        <v>14</v>
      </c>
      <c r="I22" s="172">
        <v>32.173644299999999</v>
      </c>
      <c r="J22" s="173">
        <f t="shared" si="0"/>
        <v>450.43102019999998</v>
      </c>
      <c r="K22" s="173">
        <f t="shared" si="1"/>
        <v>550.06636186824005</v>
      </c>
      <c r="L22" s="174">
        <f t="shared" si="2"/>
        <v>2.3275583277163631E-3</v>
      </c>
      <c r="M22" s="396"/>
      <c r="N22" s="397"/>
      <c r="O22" s="101"/>
      <c r="P22" s="99"/>
      <c r="Q22" s="99"/>
      <c r="R22" s="99"/>
      <c r="S22" s="99"/>
      <c r="T22" s="99"/>
    </row>
    <row r="23" spans="1:20" s="100" customFormat="1" ht="15" customHeight="1" outlineLevel="1" x14ac:dyDescent="0.25">
      <c r="A23" s="175" t="s">
        <v>161</v>
      </c>
      <c r="B23" s="167" t="s">
        <v>75</v>
      </c>
      <c r="C23" s="170">
        <v>700000035</v>
      </c>
      <c r="D23" s="410" t="s">
        <v>162</v>
      </c>
      <c r="E23" s="411"/>
      <c r="F23" s="169"/>
      <c r="G23" s="177" t="s">
        <v>153</v>
      </c>
      <c r="H23" s="178">
        <v>2</v>
      </c>
      <c r="I23" s="172">
        <v>92.252689000000004</v>
      </c>
      <c r="J23" s="173">
        <f t="shared" si="0"/>
        <v>184.50537800000001</v>
      </c>
      <c r="K23" s="173">
        <f t="shared" si="1"/>
        <v>225.31796761360002</v>
      </c>
      <c r="L23" s="174">
        <f t="shared" si="2"/>
        <v>9.5341353018198606E-4</v>
      </c>
      <c r="M23" s="396"/>
      <c r="N23" s="397"/>
      <c r="O23" s="101"/>
      <c r="P23" s="99"/>
      <c r="Q23" s="99"/>
      <c r="R23" s="99"/>
      <c r="S23" s="99"/>
      <c r="T23" s="99"/>
    </row>
    <row r="24" spans="1:20" s="100" customFormat="1" ht="15.75" outlineLevel="1" x14ac:dyDescent="0.25">
      <c r="A24" s="175" t="s">
        <v>163</v>
      </c>
      <c r="B24" s="183" t="s">
        <v>138</v>
      </c>
      <c r="C24" s="184" t="s">
        <v>164</v>
      </c>
      <c r="D24" s="410" t="s">
        <v>165</v>
      </c>
      <c r="E24" s="411"/>
      <c r="F24" s="169"/>
      <c r="G24" s="177" t="s">
        <v>141</v>
      </c>
      <c r="H24" s="178">
        <v>200</v>
      </c>
      <c r="I24" s="172">
        <v>27.5602795</v>
      </c>
      <c r="J24" s="173">
        <f t="shared" si="0"/>
        <v>5512.0559000000003</v>
      </c>
      <c r="K24" s="173">
        <f t="shared" si="1"/>
        <v>6731.3226650800007</v>
      </c>
      <c r="L24" s="174">
        <f t="shared" si="2"/>
        <v>2.8483010799714707E-2</v>
      </c>
      <c r="M24" s="396"/>
      <c r="N24" s="397"/>
      <c r="O24" s="101"/>
      <c r="P24" s="99"/>
      <c r="Q24" s="99"/>
      <c r="R24" s="99"/>
      <c r="S24" s="99"/>
      <c r="T24" s="99"/>
    </row>
    <row r="25" spans="1:20" s="100" customFormat="1" ht="15" customHeight="1" outlineLevel="1" x14ac:dyDescent="0.25">
      <c r="A25" s="166"/>
      <c r="B25" s="167"/>
      <c r="C25" s="168"/>
      <c r="D25" s="402" t="s">
        <v>166</v>
      </c>
      <c r="E25" s="403"/>
      <c r="F25" s="169"/>
      <c r="G25" s="180"/>
      <c r="H25" s="178"/>
      <c r="I25" s="172"/>
      <c r="J25" s="173"/>
      <c r="K25" s="173"/>
      <c r="L25" s="174"/>
      <c r="M25" s="181"/>
      <c r="N25" s="182"/>
      <c r="O25" s="101"/>
      <c r="P25" s="99"/>
      <c r="Q25" s="99"/>
      <c r="R25" s="99"/>
      <c r="S25" s="99"/>
      <c r="T25" s="99"/>
    </row>
    <row r="26" spans="1:20" s="100" customFormat="1" ht="15" customHeight="1" outlineLevel="1" x14ac:dyDescent="0.25">
      <c r="A26" s="175" t="s">
        <v>167</v>
      </c>
      <c r="B26" s="167" t="s">
        <v>75</v>
      </c>
      <c r="C26" s="170">
        <v>700000036</v>
      </c>
      <c r="D26" s="410" t="s">
        <v>168</v>
      </c>
      <c r="E26" s="411"/>
      <c r="F26" s="169"/>
      <c r="G26" s="177" t="s">
        <v>141</v>
      </c>
      <c r="H26" s="178">
        <v>14</v>
      </c>
      <c r="I26" s="172">
        <v>76.924000000000007</v>
      </c>
      <c r="J26" s="173">
        <f>I26*H26</f>
        <v>1076.9360000000001</v>
      </c>
      <c r="K26" s="173">
        <f>J26*(1+$K$12)</f>
        <v>1315.1542432000003</v>
      </c>
      <c r="L26" s="174">
        <f>K26/$K$83</f>
        <v>5.5649616540720433E-3</v>
      </c>
      <c r="M26" s="396"/>
      <c r="N26" s="397"/>
      <c r="O26" s="101"/>
      <c r="P26" s="99"/>
      <c r="Q26" s="99"/>
      <c r="R26" s="99"/>
      <c r="S26" s="99"/>
      <c r="T26" s="99"/>
    </row>
    <row r="27" spans="1:20" s="100" customFormat="1" ht="15" customHeight="1" outlineLevel="1" x14ac:dyDescent="0.25">
      <c r="A27" s="175" t="s">
        <v>169</v>
      </c>
      <c r="B27" s="167" t="s">
        <v>75</v>
      </c>
      <c r="C27" s="170">
        <v>700000037</v>
      </c>
      <c r="D27" s="410" t="s">
        <v>170</v>
      </c>
      <c r="E27" s="411"/>
      <c r="F27" s="169"/>
      <c r="G27" s="177" t="s">
        <v>141</v>
      </c>
      <c r="H27" s="178">
        <v>10</v>
      </c>
      <c r="I27" s="172">
        <v>69.152055684000004</v>
      </c>
      <c r="J27" s="173">
        <f>I27*H27</f>
        <v>691.52055684000004</v>
      </c>
      <c r="K27" s="173">
        <f>J27*(1+$K$12)</f>
        <v>844.48490401300808</v>
      </c>
      <c r="L27" s="174">
        <f>K27/$K$83</f>
        <v>3.5733649741648025E-3</v>
      </c>
      <c r="M27" s="396"/>
      <c r="N27" s="397"/>
      <c r="O27" s="101"/>
      <c r="P27" s="99"/>
      <c r="Q27" s="99"/>
      <c r="R27" s="99"/>
      <c r="S27" s="99"/>
      <c r="T27" s="99"/>
    </row>
    <row r="28" spans="1:20" s="100" customFormat="1" ht="15.75" outlineLevel="1" x14ac:dyDescent="0.25">
      <c r="A28" s="175" t="s">
        <v>171</v>
      </c>
      <c r="B28" s="167" t="s">
        <v>75</v>
      </c>
      <c r="C28" s="170">
        <v>700000039</v>
      </c>
      <c r="D28" s="410" t="s">
        <v>172</v>
      </c>
      <c r="E28" s="411"/>
      <c r="F28" s="169"/>
      <c r="G28" s="177" t="s">
        <v>153</v>
      </c>
      <c r="H28" s="178">
        <v>2</v>
      </c>
      <c r="I28" s="172">
        <v>433.51069099999995</v>
      </c>
      <c r="J28" s="173">
        <f>I28*H28</f>
        <v>867.0213819999999</v>
      </c>
      <c r="K28" s="173">
        <f>J28*(1+$K$12)</f>
        <v>1058.8065116983998</v>
      </c>
      <c r="L28" s="174">
        <f>K28/$K$83</f>
        <v>4.4802483565323722E-3</v>
      </c>
      <c r="M28" s="396"/>
      <c r="N28" s="397"/>
      <c r="O28" s="101"/>
      <c r="P28" s="99"/>
      <c r="Q28" s="99"/>
      <c r="R28" s="99"/>
      <c r="S28" s="99"/>
      <c r="T28" s="99"/>
    </row>
    <row r="29" spans="1:20" s="100" customFormat="1" ht="15" customHeight="1" outlineLevel="1" x14ac:dyDescent="0.25">
      <c r="A29" s="166"/>
      <c r="B29" s="167"/>
      <c r="C29" s="185"/>
      <c r="D29" s="398"/>
      <c r="E29" s="399"/>
      <c r="F29" s="169"/>
      <c r="G29" s="186"/>
      <c r="H29" s="171"/>
      <c r="I29" s="172"/>
      <c r="J29" s="173"/>
      <c r="K29" s="173"/>
      <c r="L29" s="174"/>
      <c r="M29" s="181"/>
      <c r="N29" s="182"/>
      <c r="O29" s="101"/>
      <c r="P29" s="99"/>
      <c r="Q29" s="99"/>
      <c r="R29" s="99"/>
      <c r="S29" s="99"/>
      <c r="T29" s="99"/>
    </row>
    <row r="30" spans="1:20" s="100" customFormat="1" ht="18" customHeight="1" x14ac:dyDescent="0.25">
      <c r="A30" s="158" t="s">
        <v>173</v>
      </c>
      <c r="B30" s="159"/>
      <c r="C30" s="158"/>
      <c r="D30" s="412" t="s">
        <v>174</v>
      </c>
      <c r="E30" s="405"/>
      <c r="F30" s="160"/>
      <c r="G30" s="161"/>
      <c r="H30" s="162"/>
      <c r="I30" s="187"/>
      <c r="J30" s="164">
        <f>SUBTOTAL(9,J31:J41)</f>
        <v>8967.655730550001</v>
      </c>
      <c r="K30" s="164">
        <f>SUBTOTAL(9,K31:K41)</f>
        <v>10951.30117814766</v>
      </c>
      <c r="L30" s="165">
        <f>SUBTOTAL(9,L31:L41)</f>
        <v>4.6339485603072189E-2</v>
      </c>
      <c r="M30" s="406"/>
      <c r="N30" s="407"/>
      <c r="O30" s="101"/>
      <c r="P30" s="99"/>
      <c r="Q30" s="99"/>
      <c r="R30" s="99"/>
      <c r="S30" s="99"/>
      <c r="T30" s="99"/>
    </row>
    <row r="31" spans="1:20" s="100" customFormat="1" ht="15" customHeight="1" outlineLevel="1" x14ac:dyDescent="0.25">
      <c r="A31" s="175" t="s">
        <v>175</v>
      </c>
      <c r="B31" s="167" t="s">
        <v>75</v>
      </c>
      <c r="C31" s="170">
        <v>700000043</v>
      </c>
      <c r="D31" s="410" t="s">
        <v>176</v>
      </c>
      <c r="E31" s="411"/>
      <c r="F31" s="169"/>
      <c r="G31" s="177" t="s">
        <v>153</v>
      </c>
      <c r="H31" s="178">
        <v>2</v>
      </c>
      <c r="I31" s="172">
        <v>674.71440540000003</v>
      </c>
      <c r="J31" s="173">
        <f t="shared" ref="J31:J40" si="3">I31*H31</f>
        <v>1349.4288108000001</v>
      </c>
      <c r="K31" s="173">
        <f t="shared" ref="K31:K40" si="4">J31*(1+$K$12)</f>
        <v>1647.9224637489601</v>
      </c>
      <c r="L31" s="174">
        <f t="shared" ref="L31:L40" si="5">K31/$K$83</f>
        <v>6.9730416542877535E-3</v>
      </c>
      <c r="M31" s="396"/>
      <c r="N31" s="397"/>
      <c r="O31" s="101"/>
      <c r="P31" s="99"/>
      <c r="Q31" s="99"/>
      <c r="R31" s="99"/>
      <c r="S31" s="99"/>
      <c r="T31" s="99"/>
    </row>
    <row r="32" spans="1:20" s="100" customFormat="1" ht="15" customHeight="1" outlineLevel="1" x14ac:dyDescent="0.25">
      <c r="A32" s="175" t="s">
        <v>177</v>
      </c>
      <c r="B32" s="167" t="s">
        <v>138</v>
      </c>
      <c r="C32" s="176" t="s">
        <v>178</v>
      </c>
      <c r="D32" s="410" t="s">
        <v>179</v>
      </c>
      <c r="E32" s="411"/>
      <c r="F32" s="169"/>
      <c r="G32" s="177" t="s">
        <v>153</v>
      </c>
      <c r="H32" s="178">
        <v>2</v>
      </c>
      <c r="I32" s="172">
        <v>260.91852349999999</v>
      </c>
      <c r="J32" s="173">
        <f t="shared" si="3"/>
        <v>521.83704699999998</v>
      </c>
      <c r="K32" s="173">
        <f t="shared" si="4"/>
        <v>637.26740179640001</v>
      </c>
      <c r="L32" s="174">
        <f t="shared" si="5"/>
        <v>2.6965420008516661E-3</v>
      </c>
      <c r="M32" s="396"/>
      <c r="N32" s="397"/>
      <c r="O32" s="101"/>
      <c r="P32" s="99"/>
      <c r="Q32" s="99"/>
      <c r="R32" s="99"/>
      <c r="S32" s="99"/>
      <c r="T32" s="99"/>
    </row>
    <row r="33" spans="1:32" s="100" customFormat="1" ht="15" customHeight="1" outlineLevel="1" x14ac:dyDescent="0.25">
      <c r="A33" s="175" t="s">
        <v>180</v>
      </c>
      <c r="B33" s="167" t="s">
        <v>138</v>
      </c>
      <c r="C33" s="179" t="s">
        <v>181</v>
      </c>
      <c r="D33" s="410" t="s">
        <v>182</v>
      </c>
      <c r="E33" s="411"/>
      <c r="F33" s="169"/>
      <c r="G33" s="177" t="s">
        <v>141</v>
      </c>
      <c r="H33" s="178">
        <v>2</v>
      </c>
      <c r="I33" s="172">
        <v>752.82250950000002</v>
      </c>
      <c r="J33" s="173">
        <f t="shared" si="3"/>
        <v>1505.645019</v>
      </c>
      <c r="K33" s="173">
        <f t="shared" si="4"/>
        <v>1838.6936972028002</v>
      </c>
      <c r="L33" s="174">
        <f t="shared" si="5"/>
        <v>7.7802736609970981E-3</v>
      </c>
      <c r="M33" s="396"/>
      <c r="N33" s="397"/>
      <c r="O33" s="101"/>
      <c r="P33" s="99"/>
      <c r="Q33" s="99"/>
      <c r="R33" s="99"/>
      <c r="S33" s="99"/>
      <c r="T33" s="99"/>
    </row>
    <row r="34" spans="1:32" s="100" customFormat="1" ht="15" customHeight="1" outlineLevel="1" x14ac:dyDescent="0.25">
      <c r="A34" s="175" t="s">
        <v>183</v>
      </c>
      <c r="B34" s="167" t="s">
        <v>138</v>
      </c>
      <c r="C34" s="179" t="s">
        <v>181</v>
      </c>
      <c r="D34" s="410" t="s">
        <v>184</v>
      </c>
      <c r="E34" s="411"/>
      <c r="F34" s="169"/>
      <c r="G34" s="177" t="s">
        <v>141</v>
      </c>
      <c r="H34" s="178">
        <v>3.3</v>
      </c>
      <c r="I34" s="172">
        <v>752.82250950000002</v>
      </c>
      <c r="J34" s="173">
        <f t="shared" si="3"/>
        <v>2484.3142813499999</v>
      </c>
      <c r="K34" s="173">
        <f t="shared" si="4"/>
        <v>3033.8446003846202</v>
      </c>
      <c r="L34" s="174">
        <f t="shared" si="5"/>
        <v>1.2837451540645212E-2</v>
      </c>
      <c r="M34" s="396"/>
      <c r="N34" s="397"/>
      <c r="O34" s="101"/>
      <c r="P34" s="99"/>
      <c r="Q34" s="99"/>
      <c r="R34" s="99"/>
      <c r="S34" s="99"/>
      <c r="T34" s="99"/>
    </row>
    <row r="35" spans="1:32" s="100" customFormat="1" ht="15" customHeight="1" outlineLevel="1" x14ac:dyDescent="0.25">
      <c r="A35" s="175" t="s">
        <v>185</v>
      </c>
      <c r="B35" s="167" t="s">
        <v>138</v>
      </c>
      <c r="C35" s="179" t="s">
        <v>186</v>
      </c>
      <c r="D35" s="410" t="s">
        <v>187</v>
      </c>
      <c r="E35" s="411"/>
      <c r="F35" s="169"/>
      <c r="G35" s="177" t="s">
        <v>141</v>
      </c>
      <c r="H35" s="178">
        <v>3</v>
      </c>
      <c r="I35" s="172">
        <v>227.53200000000001</v>
      </c>
      <c r="J35" s="173">
        <f t="shared" si="3"/>
        <v>682.596</v>
      </c>
      <c r="K35" s="173">
        <f t="shared" si="4"/>
        <v>833.58623520000003</v>
      </c>
      <c r="L35" s="174">
        <f t="shared" si="5"/>
        <v>3.5272481978715162E-3</v>
      </c>
      <c r="M35" s="396"/>
      <c r="N35" s="397"/>
      <c r="O35" s="101"/>
      <c r="P35" s="99"/>
      <c r="Q35" s="99"/>
      <c r="R35" s="99"/>
      <c r="S35" s="99"/>
      <c r="T35" s="99"/>
    </row>
    <row r="36" spans="1:32" s="100" customFormat="1" ht="15" customHeight="1" outlineLevel="1" x14ac:dyDescent="0.25">
      <c r="A36" s="175" t="s">
        <v>188</v>
      </c>
      <c r="B36" s="167" t="s">
        <v>138</v>
      </c>
      <c r="C36" s="179" t="s">
        <v>189</v>
      </c>
      <c r="D36" s="410" t="s">
        <v>190</v>
      </c>
      <c r="E36" s="411"/>
      <c r="F36" s="169"/>
      <c r="G36" s="177" t="s">
        <v>153</v>
      </c>
      <c r="H36" s="178">
        <v>2</v>
      </c>
      <c r="I36" s="172">
        <v>71.14399512</v>
      </c>
      <c r="J36" s="173">
        <f t="shared" si="3"/>
        <v>142.28799024</v>
      </c>
      <c r="K36" s="173">
        <f t="shared" si="4"/>
        <v>173.762093681088</v>
      </c>
      <c r="L36" s="174">
        <f t="shared" si="5"/>
        <v>7.3525930001464978E-4</v>
      </c>
      <c r="M36" s="396"/>
      <c r="N36" s="397"/>
      <c r="O36" s="101"/>
      <c r="P36" s="99"/>
      <c r="Q36" s="99"/>
      <c r="R36" s="99"/>
      <c r="S36" s="99"/>
      <c r="T36" s="99"/>
    </row>
    <row r="37" spans="1:32" s="100" customFormat="1" ht="15" customHeight="1" outlineLevel="1" x14ac:dyDescent="0.25">
      <c r="A37" s="175" t="s">
        <v>191</v>
      </c>
      <c r="B37" s="167" t="s">
        <v>138</v>
      </c>
      <c r="C37" s="179" t="s">
        <v>192</v>
      </c>
      <c r="D37" s="410" t="s">
        <v>193</v>
      </c>
      <c r="E37" s="411"/>
      <c r="F37" s="169"/>
      <c r="G37" s="177" t="s">
        <v>153</v>
      </c>
      <c r="H37" s="178">
        <v>2</v>
      </c>
      <c r="I37" s="172">
        <v>58.523995119999995</v>
      </c>
      <c r="J37" s="173">
        <f t="shared" si="3"/>
        <v>117.04799023999999</v>
      </c>
      <c r="K37" s="173">
        <f t="shared" si="4"/>
        <v>142.93900568108799</v>
      </c>
      <c r="L37" s="174">
        <f t="shared" si="5"/>
        <v>6.0483406383647544E-4</v>
      </c>
      <c r="M37" s="188"/>
      <c r="N37" s="189"/>
      <c r="O37" s="101"/>
      <c r="P37" s="99"/>
      <c r="Q37" s="99"/>
      <c r="R37" s="99"/>
      <c r="S37" s="99"/>
      <c r="T37" s="99"/>
    </row>
    <row r="38" spans="1:32" s="100" customFormat="1" ht="15" customHeight="1" outlineLevel="1" x14ac:dyDescent="0.25">
      <c r="A38" s="175" t="s">
        <v>194</v>
      </c>
      <c r="B38" s="167" t="s">
        <v>138</v>
      </c>
      <c r="C38" s="179" t="s">
        <v>195</v>
      </c>
      <c r="D38" s="410" t="s">
        <v>196</v>
      </c>
      <c r="E38" s="411"/>
      <c r="F38" s="169"/>
      <c r="G38" s="177" t="s">
        <v>153</v>
      </c>
      <c r="H38" s="178">
        <v>2</v>
      </c>
      <c r="I38" s="172">
        <v>760.70760399999995</v>
      </c>
      <c r="J38" s="173">
        <f t="shared" si="3"/>
        <v>1521.4152079999999</v>
      </c>
      <c r="K38" s="173">
        <f t="shared" si="4"/>
        <v>1857.9522520096</v>
      </c>
      <c r="L38" s="174">
        <f t="shared" si="5"/>
        <v>7.861764573235586E-3</v>
      </c>
      <c r="M38" s="396"/>
      <c r="N38" s="397"/>
      <c r="O38" s="101"/>
      <c r="P38" s="99"/>
      <c r="Q38" s="99"/>
      <c r="R38" s="99"/>
      <c r="S38" s="99"/>
      <c r="T38" s="99"/>
    </row>
    <row r="39" spans="1:32" s="100" customFormat="1" ht="15" customHeight="1" outlineLevel="1" x14ac:dyDescent="0.25">
      <c r="A39" s="175" t="s">
        <v>197</v>
      </c>
      <c r="B39" s="167" t="s">
        <v>138</v>
      </c>
      <c r="C39" s="179" t="s">
        <v>198</v>
      </c>
      <c r="D39" s="410" t="s">
        <v>199</v>
      </c>
      <c r="E39" s="411"/>
      <c r="F39" s="169"/>
      <c r="G39" s="177" t="s">
        <v>153</v>
      </c>
      <c r="H39" s="178">
        <v>1</v>
      </c>
      <c r="I39" s="172">
        <v>164.53399511999999</v>
      </c>
      <c r="J39" s="173">
        <f t="shared" si="3"/>
        <v>164.53399511999999</v>
      </c>
      <c r="K39" s="173">
        <f t="shared" si="4"/>
        <v>200.928914840544</v>
      </c>
      <c r="L39" s="174">
        <f t="shared" si="5"/>
        <v>8.5021335867133823E-4</v>
      </c>
      <c r="M39" s="396"/>
      <c r="N39" s="397"/>
      <c r="O39" s="101"/>
      <c r="P39" s="99"/>
      <c r="Q39" s="99"/>
      <c r="R39" s="99"/>
      <c r="S39" s="99"/>
      <c r="T39" s="99"/>
    </row>
    <row r="40" spans="1:32" s="100" customFormat="1" ht="15" customHeight="1" outlineLevel="1" x14ac:dyDescent="0.25">
      <c r="A40" s="175" t="s">
        <v>200</v>
      </c>
      <c r="B40" s="167" t="s">
        <v>138</v>
      </c>
      <c r="C40" s="179" t="s">
        <v>201</v>
      </c>
      <c r="D40" s="410" t="s">
        <v>202</v>
      </c>
      <c r="E40" s="411"/>
      <c r="F40" s="169"/>
      <c r="G40" s="177" t="s">
        <v>153</v>
      </c>
      <c r="H40" s="178">
        <v>2</v>
      </c>
      <c r="I40" s="172">
        <v>239.27469440000002</v>
      </c>
      <c r="J40" s="173">
        <f t="shared" si="3"/>
        <v>478.54938880000003</v>
      </c>
      <c r="K40" s="173">
        <f t="shared" si="4"/>
        <v>584.40451360256009</v>
      </c>
      <c r="L40" s="174">
        <f t="shared" si="5"/>
        <v>2.4728572526608941E-3</v>
      </c>
      <c r="M40" s="188"/>
      <c r="N40" s="189"/>
      <c r="O40" s="101"/>
      <c r="P40" s="99"/>
      <c r="Q40" s="99"/>
      <c r="R40" s="99"/>
      <c r="S40" s="99"/>
      <c r="T40" s="99"/>
    </row>
    <row r="41" spans="1:32" s="100" customFormat="1" ht="15" customHeight="1" outlineLevel="1" x14ac:dyDescent="0.25">
      <c r="A41" s="166"/>
      <c r="B41" s="167"/>
      <c r="C41" s="190"/>
      <c r="D41" s="398"/>
      <c r="E41" s="399"/>
      <c r="F41" s="191"/>
      <c r="G41" s="180"/>
      <c r="H41" s="192"/>
      <c r="I41" s="172"/>
      <c r="J41" s="173"/>
      <c r="K41" s="173"/>
      <c r="L41" s="174"/>
      <c r="M41" s="396"/>
      <c r="N41" s="397"/>
      <c r="O41" s="101"/>
      <c r="P41" s="99"/>
      <c r="Q41" s="99"/>
      <c r="R41" s="99"/>
      <c r="S41" s="99"/>
      <c r="T41" s="99"/>
    </row>
    <row r="42" spans="1:32" s="100" customFormat="1" ht="18" customHeight="1" x14ac:dyDescent="0.25">
      <c r="A42" s="193" t="s">
        <v>203</v>
      </c>
      <c r="B42" s="194"/>
      <c r="C42" s="193"/>
      <c r="D42" s="404" t="s">
        <v>204</v>
      </c>
      <c r="E42" s="405"/>
      <c r="F42" s="195"/>
      <c r="G42" s="196"/>
      <c r="H42" s="197"/>
      <c r="I42" s="187"/>
      <c r="J42" s="164">
        <f>SUBTOTAL(9,J43:J60)</f>
        <v>2480.361091166666</v>
      </c>
      <c r="K42" s="164">
        <f>SUBTOTAL(9,K43:K60)</f>
        <v>3029.0169645327328</v>
      </c>
      <c r="L42" s="165">
        <f>SUBTOTAL(9,L43:L60)</f>
        <v>1.2817023816266506E-2</v>
      </c>
      <c r="M42" s="406"/>
      <c r="N42" s="407"/>
      <c r="O42" s="101"/>
      <c r="P42" s="99"/>
      <c r="Q42" s="99"/>
      <c r="R42" s="99"/>
      <c r="S42" s="99"/>
      <c r="T42" s="99"/>
    </row>
    <row r="43" spans="1:32" s="102" customFormat="1" ht="15" customHeight="1" outlineLevel="1" x14ac:dyDescent="0.25">
      <c r="A43" s="166"/>
      <c r="B43" s="167"/>
      <c r="C43" s="168"/>
      <c r="D43" s="402" t="s">
        <v>205</v>
      </c>
      <c r="E43" s="403"/>
      <c r="F43" s="191"/>
      <c r="G43" s="180"/>
      <c r="H43" s="178"/>
      <c r="I43" s="172"/>
      <c r="J43" s="173"/>
      <c r="K43" s="173"/>
      <c r="L43" s="174"/>
      <c r="M43" s="396"/>
      <c r="N43" s="397"/>
      <c r="O43" s="101"/>
      <c r="P43" s="99"/>
      <c r="Q43" s="99"/>
      <c r="R43" s="99"/>
      <c r="S43" s="99"/>
      <c r="T43" s="99"/>
      <c r="U43" s="117"/>
      <c r="V43" s="117"/>
      <c r="W43" s="117"/>
      <c r="X43" s="117"/>
      <c r="Y43" s="117"/>
      <c r="Z43" s="117"/>
      <c r="AA43" s="117"/>
      <c r="AB43" s="117"/>
      <c r="AC43" s="117"/>
      <c r="AD43" s="117"/>
      <c r="AE43" s="117"/>
      <c r="AF43" s="117"/>
    </row>
    <row r="44" spans="1:32" s="100" customFormat="1" ht="15" customHeight="1" outlineLevel="1" x14ac:dyDescent="0.25">
      <c r="A44" s="166" t="s">
        <v>206</v>
      </c>
      <c r="B44" s="167" t="s">
        <v>138</v>
      </c>
      <c r="C44" s="166" t="s">
        <v>207</v>
      </c>
      <c r="D44" s="394" t="s">
        <v>208</v>
      </c>
      <c r="E44" s="395"/>
      <c r="F44" s="191"/>
      <c r="G44" s="177" t="s">
        <v>209</v>
      </c>
      <c r="H44" s="178">
        <v>1</v>
      </c>
      <c r="I44" s="172">
        <v>483.43236649999994</v>
      </c>
      <c r="J44" s="173">
        <f t="shared" ref="J44:J59" si="6">I44*H44</f>
        <v>483.43236649999994</v>
      </c>
      <c r="K44" s="173">
        <f t="shared" ref="K44:K59" si="7">J44*(1+$K$12)</f>
        <v>590.36760596979991</v>
      </c>
      <c r="L44" s="174">
        <f>K44/$K$83</f>
        <v>2.4980895632700558E-3</v>
      </c>
      <c r="M44" s="396"/>
      <c r="N44" s="397"/>
      <c r="O44" s="101"/>
      <c r="P44" s="99"/>
      <c r="Q44" s="99"/>
      <c r="R44" s="99"/>
      <c r="S44" s="99"/>
      <c r="T44" s="99"/>
      <c r="U44" s="198"/>
      <c r="V44" s="198"/>
      <c r="W44" s="198"/>
      <c r="X44" s="198"/>
      <c r="Y44" s="198"/>
      <c r="Z44" s="198"/>
      <c r="AA44" s="198"/>
      <c r="AB44" s="198"/>
      <c r="AC44" s="198"/>
      <c r="AD44" s="198"/>
      <c r="AE44" s="198"/>
      <c r="AF44" s="198"/>
    </row>
    <row r="45" spans="1:32" s="100" customFormat="1" ht="15" customHeight="1" outlineLevel="1" x14ac:dyDescent="0.25">
      <c r="A45" s="166" t="s">
        <v>210</v>
      </c>
      <c r="B45" s="167" t="s">
        <v>138</v>
      </c>
      <c r="C45" s="166" t="s">
        <v>211</v>
      </c>
      <c r="D45" s="394" t="s">
        <v>212</v>
      </c>
      <c r="E45" s="395"/>
      <c r="F45" s="199"/>
      <c r="G45" s="177" t="s">
        <v>153</v>
      </c>
      <c r="H45" s="178">
        <v>1</v>
      </c>
      <c r="I45" s="172">
        <v>132.382474</v>
      </c>
      <c r="J45" s="173">
        <f t="shared" si="6"/>
        <v>132.382474</v>
      </c>
      <c r="K45" s="173">
        <f t="shared" si="7"/>
        <v>161.66547724880002</v>
      </c>
      <c r="L45" s="174">
        <f>K45/$K$83</f>
        <v>6.8407351177896284E-4</v>
      </c>
      <c r="M45" s="396"/>
      <c r="N45" s="397"/>
      <c r="O45" s="101"/>
      <c r="P45" s="99"/>
      <c r="Q45" s="99"/>
      <c r="R45" s="99"/>
      <c r="S45" s="99"/>
      <c r="T45" s="99"/>
      <c r="U45" s="198"/>
      <c r="V45" s="198"/>
      <c r="W45" s="198"/>
      <c r="X45" s="198"/>
      <c r="Y45" s="198"/>
      <c r="Z45" s="198"/>
      <c r="AA45" s="198"/>
      <c r="AB45" s="198"/>
      <c r="AC45" s="198"/>
      <c r="AD45" s="198"/>
      <c r="AE45" s="198"/>
      <c r="AF45" s="198"/>
    </row>
    <row r="46" spans="1:32" s="100" customFormat="1" ht="15" customHeight="1" outlineLevel="1" x14ac:dyDescent="0.25">
      <c r="A46" s="166"/>
      <c r="B46" s="167"/>
      <c r="C46" s="200"/>
      <c r="D46" s="402"/>
      <c r="E46" s="403"/>
      <c r="F46" s="199"/>
      <c r="G46" s="201"/>
      <c r="H46" s="202"/>
      <c r="I46" s="172"/>
      <c r="J46" s="173"/>
      <c r="K46" s="173"/>
      <c r="L46" s="174"/>
      <c r="M46" s="396"/>
      <c r="N46" s="397"/>
      <c r="O46" s="101"/>
      <c r="P46" s="99"/>
      <c r="Q46" s="99"/>
      <c r="R46" s="99"/>
      <c r="S46" s="99"/>
      <c r="T46" s="99"/>
      <c r="U46" s="198"/>
      <c r="V46" s="198"/>
      <c r="W46" s="198"/>
      <c r="X46" s="198"/>
      <c r="Y46" s="198"/>
      <c r="Z46" s="198"/>
      <c r="AA46" s="198"/>
      <c r="AB46" s="198"/>
      <c r="AC46" s="198"/>
      <c r="AD46" s="198"/>
      <c r="AE46" s="198"/>
      <c r="AF46" s="198"/>
    </row>
    <row r="47" spans="1:32" s="100" customFormat="1" ht="15" customHeight="1" outlineLevel="1" x14ac:dyDescent="0.25">
      <c r="A47" s="166"/>
      <c r="B47" s="167"/>
      <c r="C47" s="166"/>
      <c r="D47" s="402" t="s">
        <v>213</v>
      </c>
      <c r="E47" s="403"/>
      <c r="F47" s="199"/>
      <c r="G47" s="201"/>
      <c r="H47" s="178"/>
      <c r="I47" s="172"/>
      <c r="J47" s="173"/>
      <c r="K47" s="173"/>
      <c r="L47" s="174"/>
      <c r="M47" s="396"/>
      <c r="N47" s="397"/>
      <c r="O47" s="101"/>
      <c r="P47" s="99"/>
      <c r="Q47" s="99"/>
      <c r="R47" s="99"/>
      <c r="S47" s="99"/>
      <c r="T47" s="99"/>
      <c r="U47" s="198"/>
      <c r="V47" s="198"/>
      <c r="W47" s="198"/>
      <c r="X47" s="198"/>
      <c r="Y47" s="198"/>
      <c r="Z47" s="198"/>
      <c r="AA47" s="198"/>
      <c r="AB47" s="198"/>
      <c r="AC47" s="198"/>
      <c r="AD47" s="198"/>
      <c r="AE47" s="198"/>
      <c r="AF47" s="198"/>
    </row>
    <row r="48" spans="1:32" s="100" customFormat="1" ht="15" customHeight="1" outlineLevel="1" x14ac:dyDescent="0.25">
      <c r="A48" s="166" t="s">
        <v>214</v>
      </c>
      <c r="B48" s="167" t="s">
        <v>138</v>
      </c>
      <c r="C48" s="166" t="s">
        <v>215</v>
      </c>
      <c r="D48" s="394" t="s">
        <v>216</v>
      </c>
      <c r="E48" s="395"/>
      <c r="F48" s="199"/>
      <c r="G48" s="177" t="s">
        <v>153</v>
      </c>
      <c r="H48" s="178">
        <v>1</v>
      </c>
      <c r="I48" s="172">
        <v>634.01052069999992</v>
      </c>
      <c r="J48" s="173">
        <f t="shared" si="6"/>
        <v>634.01052069999992</v>
      </c>
      <c r="K48" s="173">
        <f t="shared" si="7"/>
        <v>774.25364787883996</v>
      </c>
      <c r="L48" s="174">
        <f>K48/$K$83</f>
        <v>3.2761874762973361E-3</v>
      </c>
      <c r="M48" s="396"/>
      <c r="N48" s="397"/>
      <c r="O48" s="101"/>
      <c r="P48" s="99"/>
      <c r="Q48" s="99"/>
      <c r="R48" s="99"/>
      <c r="S48" s="99"/>
      <c r="T48" s="99"/>
      <c r="U48" s="198"/>
      <c r="V48" s="198"/>
      <c r="W48" s="198"/>
      <c r="X48" s="198"/>
      <c r="Y48" s="198"/>
      <c r="Z48" s="198"/>
      <c r="AA48" s="198"/>
      <c r="AB48" s="198"/>
      <c r="AC48" s="198"/>
      <c r="AD48" s="198"/>
      <c r="AE48" s="198"/>
      <c r="AF48" s="198"/>
    </row>
    <row r="49" spans="1:32" s="100" customFormat="1" ht="15" customHeight="1" outlineLevel="1" x14ac:dyDescent="0.25">
      <c r="A49" s="166" t="s">
        <v>217</v>
      </c>
      <c r="B49" s="167" t="s">
        <v>138</v>
      </c>
      <c r="C49" s="166" t="s">
        <v>218</v>
      </c>
      <c r="D49" s="394" t="s">
        <v>219</v>
      </c>
      <c r="E49" s="395"/>
      <c r="F49" s="199"/>
      <c r="G49" s="177" t="s">
        <v>153</v>
      </c>
      <c r="H49" s="178">
        <v>1</v>
      </c>
      <c r="I49" s="172">
        <v>136.34612950000002</v>
      </c>
      <c r="J49" s="173">
        <f t="shared" si="6"/>
        <v>136.34612950000002</v>
      </c>
      <c r="K49" s="173">
        <f t="shared" si="7"/>
        <v>166.50589334540004</v>
      </c>
      <c r="L49" s="174">
        <f>K49/$K$83</f>
        <v>7.0455531465996209E-4</v>
      </c>
      <c r="M49" s="396"/>
      <c r="N49" s="397"/>
      <c r="O49" s="101"/>
      <c r="P49" s="99"/>
      <c r="Q49" s="99"/>
      <c r="R49" s="99"/>
      <c r="S49" s="99"/>
      <c r="T49" s="99"/>
      <c r="U49" s="198"/>
      <c r="V49" s="198"/>
      <c r="W49" s="198"/>
      <c r="X49" s="198"/>
      <c r="Y49" s="198"/>
      <c r="Z49" s="198"/>
      <c r="AA49" s="198"/>
      <c r="AB49" s="198"/>
      <c r="AC49" s="198"/>
      <c r="AD49" s="198"/>
      <c r="AE49" s="198"/>
      <c r="AF49" s="198"/>
    </row>
    <row r="50" spans="1:32" s="100" customFormat="1" ht="15" customHeight="1" outlineLevel="1" x14ac:dyDescent="0.25">
      <c r="A50" s="166" t="s">
        <v>220</v>
      </c>
      <c r="B50" s="167" t="s">
        <v>138</v>
      </c>
      <c r="C50" s="166" t="s">
        <v>221</v>
      </c>
      <c r="D50" s="394" t="s">
        <v>222</v>
      </c>
      <c r="E50" s="395"/>
      <c r="F50" s="199"/>
      <c r="G50" s="177" t="s">
        <v>153</v>
      </c>
      <c r="H50" s="178">
        <v>1</v>
      </c>
      <c r="I50" s="172">
        <v>40.539636550000004</v>
      </c>
      <c r="J50" s="173">
        <f t="shared" si="6"/>
        <v>40.539636550000004</v>
      </c>
      <c r="K50" s="173">
        <f t="shared" si="7"/>
        <v>49.507004154860006</v>
      </c>
      <c r="L50" s="174">
        <f>K50/$K$83</f>
        <v>2.0948461456462354E-4</v>
      </c>
      <c r="M50" s="396"/>
      <c r="N50" s="397"/>
      <c r="O50" s="101"/>
      <c r="P50" s="99"/>
      <c r="Q50" s="99"/>
      <c r="R50" s="99"/>
      <c r="S50" s="99"/>
      <c r="T50" s="99"/>
      <c r="U50" s="198"/>
      <c r="V50" s="198"/>
      <c r="W50" s="198"/>
      <c r="X50" s="198"/>
      <c r="Y50" s="198"/>
      <c r="Z50" s="198"/>
      <c r="AA50" s="198"/>
      <c r="AB50" s="198"/>
      <c r="AC50" s="198"/>
      <c r="AD50" s="198"/>
      <c r="AE50" s="198"/>
      <c r="AF50" s="198"/>
    </row>
    <row r="51" spans="1:32" s="100" customFormat="1" ht="15" customHeight="1" outlineLevel="1" x14ac:dyDescent="0.25">
      <c r="A51" s="166" t="s">
        <v>223</v>
      </c>
      <c r="B51" s="167" t="s">
        <v>138</v>
      </c>
      <c r="C51" s="166" t="s">
        <v>224</v>
      </c>
      <c r="D51" s="394" t="s">
        <v>225</v>
      </c>
      <c r="E51" s="395"/>
      <c r="F51" s="199"/>
      <c r="G51" s="177" t="s">
        <v>153</v>
      </c>
      <c r="H51" s="178">
        <v>1</v>
      </c>
      <c r="I51" s="172">
        <v>35.199664499999997</v>
      </c>
      <c r="J51" s="173">
        <f t="shared" si="6"/>
        <v>35.199664499999997</v>
      </c>
      <c r="K51" s="173">
        <f t="shared" si="7"/>
        <v>42.985830287399999</v>
      </c>
      <c r="L51" s="174">
        <f>K51/$K$83</f>
        <v>1.818908302616877E-4</v>
      </c>
      <c r="M51" s="396"/>
      <c r="N51" s="397"/>
      <c r="O51" s="101"/>
      <c r="P51" s="99"/>
      <c r="Q51" s="99"/>
      <c r="R51" s="99"/>
      <c r="S51" s="99"/>
      <c r="T51" s="99"/>
      <c r="U51" s="203"/>
      <c r="V51" s="203"/>
      <c r="W51" s="204"/>
      <c r="X51" s="204"/>
      <c r="Y51" s="204"/>
      <c r="Z51" s="204"/>
      <c r="AA51" s="204"/>
      <c r="AB51" s="204"/>
      <c r="AC51" s="204"/>
      <c r="AD51" s="204"/>
      <c r="AE51" s="204"/>
      <c r="AF51" s="204"/>
    </row>
    <row r="52" spans="1:32" s="100" customFormat="1" ht="15" customHeight="1" outlineLevel="1" x14ac:dyDescent="0.25">
      <c r="A52" s="166"/>
      <c r="B52" s="167"/>
      <c r="C52" s="166"/>
      <c r="D52" s="394"/>
      <c r="E52" s="395"/>
      <c r="F52" s="199"/>
      <c r="G52" s="201"/>
      <c r="H52" s="178"/>
      <c r="I52" s="172"/>
      <c r="J52" s="173"/>
      <c r="K52" s="173"/>
      <c r="L52" s="174"/>
      <c r="M52" s="396"/>
      <c r="N52" s="397"/>
      <c r="O52" s="101"/>
      <c r="P52" s="99"/>
      <c r="Q52" s="99"/>
      <c r="R52" s="99"/>
      <c r="S52" s="99"/>
      <c r="T52" s="99"/>
      <c r="U52" s="203"/>
      <c r="V52" s="203"/>
      <c r="W52" s="204"/>
      <c r="X52" s="204"/>
      <c r="Y52" s="204"/>
      <c r="Z52" s="204"/>
      <c r="AA52" s="204"/>
      <c r="AB52" s="204"/>
      <c r="AC52" s="204"/>
      <c r="AD52" s="204"/>
      <c r="AE52" s="204"/>
      <c r="AF52" s="204"/>
    </row>
    <row r="53" spans="1:32" s="100" customFormat="1" ht="15" customHeight="1" outlineLevel="1" x14ac:dyDescent="0.25">
      <c r="A53" s="166"/>
      <c r="B53" s="167"/>
      <c r="C53" s="166"/>
      <c r="D53" s="402" t="s">
        <v>226</v>
      </c>
      <c r="E53" s="403"/>
      <c r="F53" s="191"/>
      <c r="G53" s="180"/>
      <c r="H53" s="178"/>
      <c r="I53" s="172"/>
      <c r="J53" s="173"/>
      <c r="K53" s="173"/>
      <c r="L53" s="174"/>
      <c r="M53" s="396"/>
      <c r="N53" s="397"/>
      <c r="O53" s="101"/>
      <c r="P53" s="99"/>
      <c r="Q53" s="99"/>
      <c r="R53" s="99"/>
      <c r="S53" s="99"/>
      <c r="T53" s="99"/>
      <c r="U53" s="203"/>
      <c r="V53" s="203"/>
      <c r="W53" s="204"/>
      <c r="X53" s="204"/>
      <c r="Y53" s="204"/>
      <c r="Z53" s="204"/>
      <c r="AA53" s="204"/>
      <c r="AB53" s="204"/>
      <c r="AC53" s="204"/>
      <c r="AD53" s="204"/>
      <c r="AE53" s="204"/>
      <c r="AF53" s="204"/>
    </row>
    <row r="54" spans="1:32" s="100" customFormat="1" ht="15" customHeight="1" outlineLevel="1" x14ac:dyDescent="0.25">
      <c r="A54" s="166" t="s">
        <v>227</v>
      </c>
      <c r="B54" s="167" t="s">
        <v>138</v>
      </c>
      <c r="C54" s="166" t="s">
        <v>228</v>
      </c>
      <c r="D54" s="394" t="s">
        <v>229</v>
      </c>
      <c r="E54" s="395"/>
      <c r="F54" s="199"/>
      <c r="G54" s="177" t="s">
        <v>153</v>
      </c>
      <c r="H54" s="178">
        <v>1</v>
      </c>
      <c r="I54" s="172">
        <v>31.5705335</v>
      </c>
      <c r="J54" s="173">
        <f t="shared" si="6"/>
        <v>31.5705335</v>
      </c>
      <c r="K54" s="173">
        <f t="shared" si="7"/>
        <v>38.553935510199999</v>
      </c>
      <c r="L54" s="174">
        <f t="shared" ref="L54:L59" si="8">K54/$K$83</f>
        <v>1.6313765007957464E-4</v>
      </c>
      <c r="M54" s="396"/>
      <c r="N54" s="397"/>
      <c r="O54" s="101"/>
      <c r="P54" s="99"/>
      <c r="Q54" s="99"/>
      <c r="R54" s="99"/>
      <c r="S54" s="99"/>
      <c r="T54" s="99"/>
      <c r="U54" s="198"/>
      <c r="V54" s="198"/>
      <c r="W54" s="198"/>
      <c r="X54" s="198"/>
      <c r="Y54" s="198"/>
      <c r="Z54" s="198"/>
      <c r="AA54" s="198"/>
      <c r="AB54" s="198"/>
      <c r="AC54" s="198"/>
      <c r="AD54" s="198"/>
      <c r="AE54" s="198"/>
      <c r="AF54" s="198"/>
    </row>
    <row r="55" spans="1:32" s="100" customFormat="1" ht="15" customHeight="1" outlineLevel="1" x14ac:dyDescent="0.25">
      <c r="A55" s="166" t="s">
        <v>230</v>
      </c>
      <c r="B55" s="167" t="s">
        <v>138</v>
      </c>
      <c r="C55" s="166" t="s">
        <v>231</v>
      </c>
      <c r="D55" s="394" t="s">
        <v>232</v>
      </c>
      <c r="E55" s="395"/>
      <c r="F55" s="199"/>
      <c r="G55" s="177" t="s">
        <v>153</v>
      </c>
      <c r="H55" s="178">
        <v>1</v>
      </c>
      <c r="I55" s="172">
        <v>31.702032250000002</v>
      </c>
      <c r="J55" s="173">
        <f t="shared" si="6"/>
        <v>31.702032250000002</v>
      </c>
      <c r="K55" s="173">
        <f t="shared" si="7"/>
        <v>38.714521783700008</v>
      </c>
      <c r="L55" s="174">
        <f t="shared" si="8"/>
        <v>1.6381715703384903E-4</v>
      </c>
      <c r="M55" s="396"/>
      <c r="N55" s="397"/>
      <c r="O55" s="101"/>
      <c r="P55" s="99"/>
      <c r="Q55" s="99"/>
      <c r="R55" s="99"/>
      <c r="S55" s="99"/>
      <c r="T55" s="99"/>
      <c r="U55" s="198"/>
      <c r="V55" s="198"/>
      <c r="W55" s="198"/>
      <c r="X55" s="198"/>
      <c r="Y55" s="198"/>
      <c r="Z55" s="198"/>
      <c r="AA55" s="198"/>
      <c r="AB55" s="198"/>
      <c r="AC55" s="198"/>
      <c r="AD55" s="198"/>
      <c r="AE55" s="198"/>
      <c r="AF55" s="198"/>
    </row>
    <row r="56" spans="1:32" s="100" customFormat="1" ht="15" customHeight="1" outlineLevel="1" x14ac:dyDescent="0.25">
      <c r="A56" s="166" t="s">
        <v>233</v>
      </c>
      <c r="B56" s="167" t="s">
        <v>138</v>
      </c>
      <c r="C56" s="200" t="s">
        <v>234</v>
      </c>
      <c r="D56" s="394" t="s">
        <v>235</v>
      </c>
      <c r="E56" s="395"/>
      <c r="F56" s="199"/>
      <c r="G56" s="177" t="s">
        <v>141</v>
      </c>
      <c r="H56" s="178">
        <v>1.5</v>
      </c>
      <c r="I56" s="172">
        <v>368.4</v>
      </c>
      <c r="J56" s="173">
        <f t="shared" si="6"/>
        <v>552.59999999999991</v>
      </c>
      <c r="K56" s="173">
        <f t="shared" si="7"/>
        <v>674.83511999999996</v>
      </c>
      <c r="L56" s="174">
        <f t="shared" si="8"/>
        <v>2.8555065575300758E-3</v>
      </c>
      <c r="M56" s="396"/>
      <c r="N56" s="397"/>
      <c r="O56" s="101"/>
      <c r="P56" s="99"/>
      <c r="Q56" s="99"/>
      <c r="R56" s="99"/>
      <c r="S56" s="99"/>
      <c r="T56" s="99"/>
      <c r="U56" s="198"/>
      <c r="V56" s="198"/>
      <c r="W56" s="198"/>
      <c r="X56" s="198"/>
      <c r="Y56" s="198"/>
      <c r="Z56" s="198"/>
      <c r="AA56" s="198"/>
      <c r="AB56" s="198"/>
      <c r="AC56" s="198"/>
      <c r="AD56" s="198"/>
      <c r="AE56" s="198"/>
      <c r="AF56" s="198"/>
    </row>
    <row r="57" spans="1:32" s="100" customFormat="1" ht="15" customHeight="1" outlineLevel="1" x14ac:dyDescent="0.25">
      <c r="A57" s="166" t="s">
        <v>236</v>
      </c>
      <c r="B57" s="167" t="s">
        <v>74</v>
      </c>
      <c r="C57" s="170">
        <v>600000434</v>
      </c>
      <c r="D57" s="394" t="s">
        <v>237</v>
      </c>
      <c r="E57" s="395"/>
      <c r="F57" s="199"/>
      <c r="G57" s="177" t="s">
        <v>153</v>
      </c>
      <c r="H57" s="178">
        <v>1</v>
      </c>
      <c r="I57" s="172">
        <v>149.10666666666665</v>
      </c>
      <c r="J57" s="173">
        <f t="shared" si="6"/>
        <v>149.10666666666665</v>
      </c>
      <c r="K57" s="173">
        <f t="shared" si="7"/>
        <v>182.08906133333332</v>
      </c>
      <c r="L57" s="174">
        <f t="shared" si="8"/>
        <v>7.7049414483915644E-4</v>
      </c>
      <c r="M57" s="396"/>
      <c r="N57" s="397"/>
      <c r="O57" s="101"/>
      <c r="P57" s="99"/>
      <c r="Q57" s="99"/>
      <c r="R57" s="99"/>
      <c r="S57" s="99"/>
      <c r="T57" s="99"/>
      <c r="U57" s="198"/>
      <c r="V57" s="198"/>
      <c r="W57" s="198"/>
      <c r="X57" s="198"/>
      <c r="Y57" s="198"/>
      <c r="Z57" s="198"/>
      <c r="AA57" s="198"/>
      <c r="AB57" s="198"/>
      <c r="AC57" s="198"/>
      <c r="AD57" s="198"/>
      <c r="AE57" s="198"/>
      <c r="AF57" s="198"/>
    </row>
    <row r="58" spans="1:32" s="100" customFormat="1" ht="15" customHeight="1" outlineLevel="1" x14ac:dyDescent="0.25">
      <c r="A58" s="166" t="s">
        <v>238</v>
      </c>
      <c r="B58" s="167" t="s">
        <v>138</v>
      </c>
      <c r="C58" s="166" t="s">
        <v>239</v>
      </c>
      <c r="D58" s="394" t="s">
        <v>240</v>
      </c>
      <c r="E58" s="395"/>
      <c r="F58" s="199"/>
      <c r="G58" s="177" t="s">
        <v>153</v>
      </c>
      <c r="H58" s="178">
        <v>1</v>
      </c>
      <c r="I58" s="172">
        <v>196.14053349999998</v>
      </c>
      <c r="J58" s="173">
        <f t="shared" si="6"/>
        <v>196.14053349999998</v>
      </c>
      <c r="K58" s="173">
        <f t="shared" si="7"/>
        <v>239.52681951019997</v>
      </c>
      <c r="L58" s="174">
        <f t="shared" si="8"/>
        <v>1.0135370604536691E-3</v>
      </c>
      <c r="M58" s="396"/>
      <c r="N58" s="397"/>
      <c r="O58" s="101"/>
      <c r="P58" s="99"/>
      <c r="Q58" s="99"/>
      <c r="R58" s="99"/>
      <c r="S58" s="99"/>
      <c r="T58" s="99"/>
      <c r="U58" s="203"/>
      <c r="V58" s="203"/>
      <c r="W58" s="204"/>
      <c r="X58" s="204"/>
      <c r="Y58" s="204"/>
      <c r="Z58" s="204"/>
      <c r="AA58" s="204"/>
      <c r="AB58" s="204"/>
      <c r="AC58" s="204"/>
      <c r="AD58" s="204"/>
      <c r="AE58" s="204"/>
      <c r="AF58" s="204"/>
    </row>
    <row r="59" spans="1:32" s="100" customFormat="1" ht="15" customHeight="1" outlineLevel="1" x14ac:dyDescent="0.25">
      <c r="A59" s="166" t="s">
        <v>241</v>
      </c>
      <c r="B59" s="167" t="s">
        <v>138</v>
      </c>
      <c r="C59" s="166" t="s">
        <v>242</v>
      </c>
      <c r="D59" s="394" t="s">
        <v>243</v>
      </c>
      <c r="E59" s="395"/>
      <c r="F59" s="199"/>
      <c r="G59" s="177" t="s">
        <v>153</v>
      </c>
      <c r="H59" s="178">
        <v>1</v>
      </c>
      <c r="I59" s="172">
        <v>57.330533500000001</v>
      </c>
      <c r="J59" s="173">
        <f t="shared" si="6"/>
        <v>57.330533500000001</v>
      </c>
      <c r="K59" s="173">
        <f t="shared" si="7"/>
        <v>70.012047510200006</v>
      </c>
      <c r="L59" s="174">
        <f t="shared" si="8"/>
        <v>2.9624993549755291E-4</v>
      </c>
      <c r="M59" s="396"/>
      <c r="N59" s="397"/>
      <c r="O59" s="101"/>
      <c r="P59" s="99"/>
      <c r="Q59" s="99"/>
      <c r="R59" s="99"/>
      <c r="S59" s="99"/>
      <c r="T59" s="99"/>
      <c r="U59" s="203"/>
      <c r="V59" s="203"/>
      <c r="W59" s="204"/>
      <c r="X59" s="204"/>
      <c r="Y59" s="204"/>
      <c r="Z59" s="204"/>
      <c r="AA59" s="204"/>
      <c r="AB59" s="204"/>
      <c r="AC59" s="204"/>
      <c r="AD59" s="204"/>
      <c r="AE59" s="204"/>
      <c r="AF59" s="204"/>
    </row>
    <row r="60" spans="1:32" s="100" customFormat="1" ht="15" customHeight="1" outlineLevel="1" x14ac:dyDescent="0.25">
      <c r="A60" s="166"/>
      <c r="B60" s="167"/>
      <c r="C60" s="166"/>
      <c r="D60" s="205"/>
      <c r="E60" s="206"/>
      <c r="F60" s="199"/>
      <c r="G60" s="207"/>
      <c r="H60" s="208"/>
      <c r="I60" s="172"/>
      <c r="J60" s="173"/>
      <c r="K60" s="173"/>
      <c r="L60" s="174"/>
      <c r="M60" s="396"/>
      <c r="N60" s="397"/>
      <c r="O60" s="101"/>
      <c r="P60" s="99"/>
      <c r="Q60" s="99"/>
      <c r="R60" s="99"/>
      <c r="S60" s="99"/>
      <c r="T60" s="99"/>
      <c r="U60" s="203"/>
      <c r="V60" s="203"/>
      <c r="W60" s="204"/>
      <c r="X60" s="204"/>
      <c r="Y60" s="204"/>
      <c r="Z60" s="204"/>
      <c r="AA60" s="204"/>
      <c r="AB60" s="204"/>
      <c r="AC60" s="204"/>
      <c r="AD60" s="204"/>
      <c r="AE60" s="204"/>
      <c r="AF60" s="204"/>
    </row>
    <row r="61" spans="1:32" s="100" customFormat="1" ht="18" customHeight="1" x14ac:dyDescent="0.25">
      <c r="A61" s="193" t="s">
        <v>244</v>
      </c>
      <c r="B61" s="194"/>
      <c r="C61" s="193"/>
      <c r="D61" s="404" t="s">
        <v>245</v>
      </c>
      <c r="E61" s="405"/>
      <c r="F61" s="195"/>
      <c r="G61" s="196"/>
      <c r="H61" s="197"/>
      <c r="I61" s="187"/>
      <c r="J61" s="164">
        <f>SUBTOTAL(9,J62:J69)</f>
        <v>64568.728405399997</v>
      </c>
      <c r="K61" s="164">
        <f>SUBTOTAL(9,K62:K69)</f>
        <v>78851.331128674472</v>
      </c>
      <c r="L61" s="165">
        <f>SUBTOTAL(9,L62:L69)</f>
        <v>0.33365260110929823</v>
      </c>
      <c r="M61" s="406"/>
      <c r="N61" s="407"/>
      <c r="O61" s="101"/>
      <c r="P61" s="99"/>
      <c r="Q61" s="99"/>
      <c r="R61" s="99"/>
      <c r="S61" s="99"/>
      <c r="T61" s="99"/>
    </row>
    <row r="62" spans="1:32" s="100" customFormat="1" ht="15" customHeight="1" outlineLevel="1" x14ac:dyDescent="0.25">
      <c r="A62" s="166"/>
      <c r="B62" s="167"/>
      <c r="C62" s="168"/>
      <c r="D62" s="402" t="s">
        <v>246</v>
      </c>
      <c r="E62" s="403"/>
      <c r="F62" s="191"/>
      <c r="G62" s="180"/>
      <c r="H62" s="178"/>
      <c r="I62" s="172"/>
      <c r="J62" s="173"/>
      <c r="K62" s="173"/>
      <c r="L62" s="174"/>
      <c r="M62" s="396"/>
      <c r="N62" s="397"/>
      <c r="O62" s="101"/>
      <c r="P62" s="99"/>
      <c r="Q62" s="99"/>
      <c r="R62" s="99"/>
      <c r="S62" s="99"/>
      <c r="T62" s="99"/>
    </row>
    <row r="63" spans="1:32" s="100" customFormat="1" ht="15" customHeight="1" outlineLevel="1" x14ac:dyDescent="0.25">
      <c r="A63" s="166" t="s">
        <v>247</v>
      </c>
      <c r="B63" s="167" t="s">
        <v>138</v>
      </c>
      <c r="C63" s="166" t="s">
        <v>248</v>
      </c>
      <c r="D63" s="394" t="s">
        <v>249</v>
      </c>
      <c r="E63" s="395"/>
      <c r="F63" s="199"/>
      <c r="G63" s="177" t="s">
        <v>141</v>
      </c>
      <c r="H63" s="178">
        <v>400</v>
      </c>
      <c r="I63" s="172">
        <v>27.898875400000001</v>
      </c>
      <c r="J63" s="173">
        <f>I63*H63</f>
        <v>11159.550160000001</v>
      </c>
      <c r="K63" s="173">
        <f>J63*(1+$K$12)</f>
        <v>13628.042655392002</v>
      </c>
      <c r="L63" s="174">
        <f>K63/$K$83</f>
        <v>5.7665886103810744E-2</v>
      </c>
      <c r="M63" s="396"/>
      <c r="N63" s="397"/>
      <c r="O63" s="101"/>
      <c r="P63" s="99"/>
      <c r="Q63" s="99"/>
      <c r="R63" s="99"/>
      <c r="S63" s="99"/>
      <c r="T63" s="99"/>
    </row>
    <row r="64" spans="1:32" s="100" customFormat="1" ht="15" customHeight="1" outlineLevel="1" x14ac:dyDescent="0.25">
      <c r="A64" s="166" t="s">
        <v>250</v>
      </c>
      <c r="B64" s="167" t="s">
        <v>138</v>
      </c>
      <c r="C64" s="166" t="s">
        <v>251</v>
      </c>
      <c r="D64" s="394" t="s">
        <v>252</v>
      </c>
      <c r="E64" s="395"/>
      <c r="F64" s="199"/>
      <c r="G64" s="177" t="s">
        <v>141</v>
      </c>
      <c r="H64" s="178">
        <v>11</v>
      </c>
      <c r="I64" s="172">
        <v>50.641523500000005</v>
      </c>
      <c r="J64" s="173">
        <f>I64*H64</f>
        <v>557.05675850000011</v>
      </c>
      <c r="K64" s="173">
        <f>J64*(1+$K$12)</f>
        <v>680.27771348020019</v>
      </c>
      <c r="L64" s="174">
        <f>K64/$K$83</f>
        <v>2.8785364220289514E-3</v>
      </c>
      <c r="M64" s="396"/>
      <c r="N64" s="397"/>
      <c r="O64" s="101"/>
      <c r="P64" s="99"/>
      <c r="Q64" s="99"/>
      <c r="R64" s="99"/>
      <c r="S64" s="99"/>
      <c r="T64" s="99"/>
    </row>
    <row r="65" spans="1:20" s="100" customFormat="1" ht="15" customHeight="1" outlineLevel="1" x14ac:dyDescent="0.25">
      <c r="A65" s="166"/>
      <c r="B65" s="167"/>
      <c r="C65" s="166"/>
      <c r="D65" s="394"/>
      <c r="E65" s="395"/>
      <c r="F65" s="199"/>
      <c r="G65" s="177"/>
      <c r="H65" s="178"/>
      <c r="I65" s="172"/>
      <c r="J65" s="173"/>
      <c r="K65" s="173"/>
      <c r="L65" s="174"/>
      <c r="M65" s="396"/>
      <c r="N65" s="397"/>
      <c r="O65" s="101"/>
      <c r="P65" s="99"/>
      <c r="Q65" s="99"/>
      <c r="R65" s="99"/>
      <c r="S65" s="99"/>
      <c r="T65" s="99"/>
    </row>
    <row r="66" spans="1:20" s="100" customFormat="1" ht="15" customHeight="1" outlineLevel="1" x14ac:dyDescent="0.25">
      <c r="A66" s="166"/>
      <c r="B66" s="167"/>
      <c r="C66" s="200"/>
      <c r="D66" s="402" t="s">
        <v>253</v>
      </c>
      <c r="E66" s="403"/>
      <c r="F66" s="199"/>
      <c r="G66" s="177"/>
      <c r="H66" s="178"/>
      <c r="I66" s="172"/>
      <c r="J66" s="173"/>
      <c r="K66" s="173"/>
      <c r="L66" s="174"/>
      <c r="M66" s="396"/>
      <c r="N66" s="397"/>
      <c r="O66" s="101"/>
      <c r="P66" s="99"/>
      <c r="Q66" s="99"/>
      <c r="R66" s="99"/>
      <c r="S66" s="99"/>
      <c r="T66" s="99"/>
    </row>
    <row r="67" spans="1:20" s="100" customFormat="1" ht="15" customHeight="1" outlineLevel="1" x14ac:dyDescent="0.25">
      <c r="A67" s="166" t="s">
        <v>254</v>
      </c>
      <c r="B67" s="167" t="s">
        <v>138</v>
      </c>
      <c r="C67" s="166" t="s">
        <v>255</v>
      </c>
      <c r="D67" s="394" t="s">
        <v>256</v>
      </c>
      <c r="E67" s="395"/>
      <c r="F67" s="199"/>
      <c r="G67" s="177" t="s">
        <v>141</v>
      </c>
      <c r="H67" s="178">
        <v>200</v>
      </c>
      <c r="I67" s="172">
        <v>238.61887598199999</v>
      </c>
      <c r="J67" s="173">
        <f>I67*H67</f>
        <v>47723.775196399998</v>
      </c>
      <c r="K67" s="173">
        <f>J67*(1+$K$12)</f>
        <v>58280.274269843678</v>
      </c>
      <c r="L67" s="174">
        <f>K67/$K$83</f>
        <v>0.24660794973472927</v>
      </c>
      <c r="M67" s="396"/>
      <c r="N67" s="397"/>
      <c r="O67" s="101"/>
      <c r="P67" s="99"/>
      <c r="Q67" s="99"/>
      <c r="R67" s="99"/>
      <c r="S67" s="99"/>
      <c r="T67" s="99"/>
    </row>
    <row r="68" spans="1:20" s="100" customFormat="1" ht="15" customHeight="1" outlineLevel="1" x14ac:dyDescent="0.25">
      <c r="A68" s="166" t="s">
        <v>257</v>
      </c>
      <c r="B68" s="167" t="s">
        <v>138</v>
      </c>
      <c r="C68" s="209" t="s">
        <v>258</v>
      </c>
      <c r="D68" s="394" t="s">
        <v>259</v>
      </c>
      <c r="E68" s="395"/>
      <c r="F68" s="199"/>
      <c r="G68" s="209" t="s">
        <v>141</v>
      </c>
      <c r="H68" s="178">
        <v>45</v>
      </c>
      <c r="I68" s="172">
        <v>113.96325089999999</v>
      </c>
      <c r="J68" s="173">
        <f>I68*H68</f>
        <v>5128.3462904999997</v>
      </c>
      <c r="K68" s="173">
        <f>J68*(1+$K$12)</f>
        <v>6262.7364899586</v>
      </c>
      <c r="L68" s="174">
        <f>K68/$K$83</f>
        <v>2.6500228848729265E-2</v>
      </c>
      <c r="M68" s="396"/>
      <c r="N68" s="397"/>
      <c r="O68" s="101"/>
      <c r="P68" s="99"/>
      <c r="Q68" s="99"/>
      <c r="R68" s="99"/>
      <c r="S68" s="99"/>
      <c r="T68" s="99"/>
    </row>
    <row r="69" spans="1:20" s="100" customFormat="1" ht="15" customHeight="1" outlineLevel="1" x14ac:dyDescent="0.25">
      <c r="A69" s="166"/>
      <c r="B69" s="167"/>
      <c r="C69" s="166"/>
      <c r="D69" s="394"/>
      <c r="E69" s="395"/>
      <c r="F69" s="199"/>
      <c r="G69" s="177"/>
      <c r="H69" s="178"/>
      <c r="I69" s="172"/>
      <c r="J69" s="173"/>
      <c r="K69" s="173"/>
      <c r="L69" s="174"/>
      <c r="M69" s="396"/>
      <c r="N69" s="397"/>
      <c r="O69" s="101"/>
      <c r="P69" s="99"/>
      <c r="Q69" s="99"/>
      <c r="R69" s="99"/>
      <c r="S69" s="99"/>
      <c r="T69" s="99"/>
    </row>
    <row r="70" spans="1:20" s="100" customFormat="1" ht="18" customHeight="1" x14ac:dyDescent="0.25">
      <c r="A70" s="193" t="s">
        <v>260</v>
      </c>
      <c r="B70" s="194"/>
      <c r="C70" s="193"/>
      <c r="D70" s="404" t="s">
        <v>261</v>
      </c>
      <c r="E70" s="405"/>
      <c r="F70" s="195"/>
      <c r="G70" s="196"/>
      <c r="H70" s="197"/>
      <c r="I70" s="187"/>
      <c r="J70" s="164">
        <f>SUBTOTAL(9,J71:J78)</f>
        <v>97879.974266300022</v>
      </c>
      <c r="K70" s="164">
        <f>SUBTOTAL(9,K71:K78)</f>
        <v>119531.02457400557</v>
      </c>
      <c r="L70" s="165">
        <f>SUBTOTAL(9,L71:L78)</f>
        <v>0.50578521239286067</v>
      </c>
      <c r="M70" s="406"/>
      <c r="N70" s="407"/>
      <c r="O70" s="101"/>
      <c r="P70" s="99"/>
      <c r="Q70" s="99"/>
      <c r="R70" s="99"/>
      <c r="S70" s="99"/>
      <c r="T70" s="99"/>
    </row>
    <row r="71" spans="1:20" s="100" customFormat="1" ht="15" customHeight="1" outlineLevel="1" x14ac:dyDescent="0.25">
      <c r="A71" s="166"/>
      <c r="B71" s="167"/>
      <c r="C71" s="168"/>
      <c r="D71" s="402" t="s">
        <v>262</v>
      </c>
      <c r="E71" s="403"/>
      <c r="F71" s="191"/>
      <c r="G71" s="180"/>
      <c r="H71" s="178"/>
      <c r="I71" s="172"/>
      <c r="J71" s="173"/>
      <c r="K71" s="173"/>
      <c r="L71" s="174"/>
      <c r="M71" s="396"/>
      <c r="N71" s="397"/>
      <c r="O71" s="101"/>
      <c r="P71" s="99"/>
      <c r="Q71" s="99"/>
      <c r="R71" s="99"/>
      <c r="S71" s="99"/>
      <c r="T71" s="99"/>
    </row>
    <row r="72" spans="1:20" s="100" customFormat="1" ht="15" customHeight="1" outlineLevel="1" x14ac:dyDescent="0.25">
      <c r="A72" s="166" t="s">
        <v>263</v>
      </c>
      <c r="B72" s="167" t="s">
        <v>138</v>
      </c>
      <c r="C72" s="166" t="s">
        <v>264</v>
      </c>
      <c r="D72" s="394" t="s">
        <v>265</v>
      </c>
      <c r="E72" s="395"/>
      <c r="F72" s="199"/>
      <c r="G72" s="177" t="s">
        <v>157</v>
      </c>
      <c r="H72" s="178">
        <v>101</v>
      </c>
      <c r="I72" s="172">
        <v>652.30481880000002</v>
      </c>
      <c r="J72" s="173">
        <f>I72*H72</f>
        <v>65882.786698800002</v>
      </c>
      <c r="K72" s="173">
        <f>J72*(1+$K$12)</f>
        <v>80456.059116574572</v>
      </c>
      <c r="L72" s="174">
        <f>K72/$K$83</f>
        <v>0.34044286906764154</v>
      </c>
      <c r="M72" s="396"/>
      <c r="N72" s="397"/>
      <c r="O72" s="101"/>
      <c r="P72" s="99"/>
      <c r="Q72" s="99"/>
      <c r="R72" s="99"/>
      <c r="S72" s="99"/>
      <c r="T72" s="99"/>
    </row>
    <row r="73" spans="1:20" s="100" customFormat="1" ht="15" customHeight="1" outlineLevel="1" x14ac:dyDescent="0.25">
      <c r="A73" s="166" t="s">
        <v>266</v>
      </c>
      <c r="B73" s="167" t="s">
        <v>138</v>
      </c>
      <c r="C73" s="166" t="s">
        <v>267</v>
      </c>
      <c r="D73" s="394" t="s">
        <v>268</v>
      </c>
      <c r="E73" s="395"/>
      <c r="F73" s="199"/>
      <c r="G73" s="177" t="s">
        <v>157</v>
      </c>
      <c r="H73" s="178">
        <v>525</v>
      </c>
      <c r="I73" s="172">
        <v>26.368404699999999</v>
      </c>
      <c r="J73" s="173">
        <f>I73*H73</f>
        <v>13843.4124675</v>
      </c>
      <c r="K73" s="173">
        <f>J73*(1+$K$12)</f>
        <v>16905.575305311002</v>
      </c>
      <c r="L73" s="174">
        <f>K73/$K$83</f>
        <v>7.1534482590553505E-2</v>
      </c>
      <c r="M73" s="396"/>
      <c r="N73" s="397"/>
      <c r="O73" s="101"/>
      <c r="P73" s="99"/>
      <c r="Q73" s="99"/>
      <c r="R73" s="99"/>
      <c r="S73" s="99"/>
      <c r="T73" s="99"/>
    </row>
    <row r="74" spans="1:20" s="100" customFormat="1" ht="15" customHeight="1" outlineLevel="1" x14ac:dyDescent="0.25">
      <c r="A74" s="166" t="s">
        <v>269</v>
      </c>
      <c r="B74" s="167" t="s">
        <v>75</v>
      </c>
      <c r="C74" s="170">
        <v>700000045</v>
      </c>
      <c r="D74" s="394" t="s">
        <v>270</v>
      </c>
      <c r="E74" s="395"/>
      <c r="F74" s="199"/>
      <c r="G74" s="177" t="s">
        <v>157</v>
      </c>
      <c r="H74" s="178">
        <v>75</v>
      </c>
      <c r="I74" s="172">
        <v>75.677534666666674</v>
      </c>
      <c r="J74" s="173">
        <f>I74*H74</f>
        <v>5675.8151000000007</v>
      </c>
      <c r="K74" s="173">
        <f>J74*(1+$K$12)</f>
        <v>6931.3054001200017</v>
      </c>
      <c r="L74" s="174">
        <f>K74/$K$83</f>
        <v>2.9329220480235667E-2</v>
      </c>
      <c r="M74" s="396"/>
      <c r="N74" s="397"/>
      <c r="O74" s="101"/>
      <c r="P74" s="99"/>
      <c r="Q74" s="99"/>
      <c r="R74" s="99"/>
      <c r="S74" s="99"/>
      <c r="T74" s="99"/>
    </row>
    <row r="75" spans="1:20" s="100" customFormat="1" ht="15" customHeight="1" outlineLevel="1" x14ac:dyDescent="0.25">
      <c r="A75" s="166"/>
      <c r="B75" s="167"/>
      <c r="C75" s="166"/>
      <c r="D75" s="402"/>
      <c r="E75" s="403"/>
      <c r="F75" s="199"/>
      <c r="G75" s="207"/>
      <c r="H75" s="178"/>
      <c r="I75" s="172"/>
      <c r="J75" s="173"/>
      <c r="K75" s="173"/>
      <c r="L75" s="174"/>
      <c r="M75" s="396"/>
      <c r="N75" s="397"/>
      <c r="O75" s="101"/>
      <c r="P75" s="99"/>
      <c r="Q75" s="99"/>
      <c r="R75" s="99"/>
      <c r="S75" s="99"/>
      <c r="T75" s="99"/>
    </row>
    <row r="76" spans="1:20" s="100" customFormat="1" ht="15" customHeight="1" outlineLevel="1" x14ac:dyDescent="0.25">
      <c r="A76" s="166"/>
      <c r="B76" s="167"/>
      <c r="C76" s="168"/>
      <c r="D76" s="402" t="s">
        <v>271</v>
      </c>
      <c r="E76" s="403"/>
      <c r="F76" s="191"/>
      <c r="G76" s="180"/>
      <c r="H76" s="178"/>
      <c r="I76" s="172"/>
      <c r="J76" s="173"/>
      <c r="K76" s="173"/>
      <c r="L76" s="174"/>
      <c r="M76" s="396"/>
      <c r="N76" s="397"/>
      <c r="O76" s="101"/>
      <c r="P76" s="99"/>
      <c r="Q76" s="99"/>
      <c r="R76" s="99"/>
      <c r="S76" s="99"/>
      <c r="T76" s="99"/>
    </row>
    <row r="77" spans="1:20" s="100" customFormat="1" ht="15" customHeight="1" outlineLevel="1" x14ac:dyDescent="0.25">
      <c r="A77" s="166" t="s">
        <v>272</v>
      </c>
      <c r="B77" s="167" t="s">
        <v>138</v>
      </c>
      <c r="C77" s="166" t="s">
        <v>273</v>
      </c>
      <c r="D77" s="394" t="s">
        <v>274</v>
      </c>
      <c r="E77" s="395"/>
      <c r="F77" s="199"/>
      <c r="G77" s="177" t="s">
        <v>141</v>
      </c>
      <c r="H77" s="178">
        <v>18</v>
      </c>
      <c r="I77" s="172">
        <v>693.22</v>
      </c>
      <c r="J77" s="173">
        <f>I77*H77</f>
        <v>12477.960000000001</v>
      </c>
      <c r="K77" s="173">
        <f>J77*(1+$K$12)</f>
        <v>15238.084752000002</v>
      </c>
      <c r="L77" s="174">
        <f>K77/$K$83</f>
        <v>6.4478640254429953E-2</v>
      </c>
      <c r="M77" s="396"/>
      <c r="N77" s="397"/>
      <c r="O77" s="101"/>
      <c r="P77" s="99"/>
      <c r="Q77" s="99"/>
      <c r="R77" s="99"/>
      <c r="S77" s="99"/>
      <c r="T77" s="99"/>
    </row>
    <row r="78" spans="1:20" s="100" customFormat="1" ht="15" customHeight="1" outlineLevel="1" x14ac:dyDescent="0.25">
      <c r="A78" s="166"/>
      <c r="B78" s="167"/>
      <c r="C78" s="166"/>
      <c r="D78" s="402"/>
      <c r="E78" s="403"/>
      <c r="F78" s="199"/>
      <c r="G78" s="207"/>
      <c r="H78" s="178"/>
      <c r="I78" s="172"/>
      <c r="J78" s="173"/>
      <c r="K78" s="173"/>
      <c r="L78" s="174"/>
      <c r="M78" s="396"/>
      <c r="N78" s="397"/>
      <c r="O78" s="101"/>
      <c r="P78" s="99"/>
      <c r="Q78" s="99"/>
      <c r="R78" s="99"/>
      <c r="S78" s="99"/>
      <c r="T78" s="99"/>
    </row>
    <row r="79" spans="1:20" s="100" customFormat="1" ht="18" customHeight="1" x14ac:dyDescent="0.25">
      <c r="A79" s="193" t="s">
        <v>275</v>
      </c>
      <c r="B79" s="194"/>
      <c r="C79" s="193"/>
      <c r="D79" s="404" t="s">
        <v>71</v>
      </c>
      <c r="E79" s="405"/>
      <c r="F79" s="195"/>
      <c r="G79" s="196"/>
      <c r="H79" s="197"/>
      <c r="I79" s="187"/>
      <c r="J79" s="164">
        <f>SUBTOTAL(9,J80:J82)</f>
        <v>5077.84</v>
      </c>
      <c r="K79" s="164">
        <f>SUBTOTAL(9,K80:K82)</f>
        <v>6201.0582080000004</v>
      </c>
      <c r="L79" s="165">
        <f>SUBTOTAL(9,L80:L82)</f>
        <v>2.623924252278053E-2</v>
      </c>
      <c r="M79" s="406"/>
      <c r="N79" s="407"/>
      <c r="O79" s="101"/>
      <c r="P79" s="99"/>
      <c r="Q79" s="99"/>
      <c r="R79" s="99"/>
      <c r="S79" s="99"/>
      <c r="T79" s="99"/>
    </row>
    <row r="80" spans="1:20" s="100" customFormat="1" ht="15" customHeight="1" outlineLevel="1" x14ac:dyDescent="0.25">
      <c r="A80" s="166" t="s">
        <v>276</v>
      </c>
      <c r="B80" s="167" t="s">
        <v>74</v>
      </c>
      <c r="C80" s="170">
        <v>600000432</v>
      </c>
      <c r="D80" s="408" t="s">
        <v>277</v>
      </c>
      <c r="E80" s="409"/>
      <c r="F80" s="199"/>
      <c r="G80" s="207" t="s">
        <v>141</v>
      </c>
      <c r="H80" s="178">
        <v>1.2</v>
      </c>
      <c r="I80" s="172">
        <v>3252.3333333333335</v>
      </c>
      <c r="J80" s="173">
        <f>I80*H80</f>
        <v>3902.8</v>
      </c>
      <c r="K80" s="173">
        <f>J80*(1+$K$12)</f>
        <v>4766.0993600000002</v>
      </c>
      <c r="L80" s="174">
        <f>K80/$K$83</f>
        <v>2.0167338025205178E-2</v>
      </c>
      <c r="M80" s="396"/>
      <c r="N80" s="397"/>
      <c r="O80" s="101"/>
      <c r="P80" s="99"/>
      <c r="Q80" s="99"/>
      <c r="R80" s="99"/>
      <c r="S80" s="99"/>
      <c r="T80" s="99"/>
    </row>
    <row r="81" spans="1:20" s="100" customFormat="1" ht="15" customHeight="1" outlineLevel="1" x14ac:dyDescent="0.25">
      <c r="A81" s="166" t="s">
        <v>278</v>
      </c>
      <c r="B81" s="167" t="s">
        <v>74</v>
      </c>
      <c r="C81" s="170">
        <v>600000433</v>
      </c>
      <c r="D81" s="394" t="s">
        <v>279</v>
      </c>
      <c r="E81" s="395"/>
      <c r="F81" s="199"/>
      <c r="G81" s="177" t="s">
        <v>153</v>
      </c>
      <c r="H81" s="178">
        <v>2</v>
      </c>
      <c r="I81" s="172">
        <v>587.52</v>
      </c>
      <c r="J81" s="173">
        <f>I81*H81</f>
        <v>1175.04</v>
      </c>
      <c r="K81" s="173">
        <f>J81*(1+$K$12)</f>
        <v>1434.958848</v>
      </c>
      <c r="L81" s="174">
        <f>K81/$K$83</f>
        <v>6.0719044975753537E-3</v>
      </c>
      <c r="M81" s="396"/>
      <c r="N81" s="397"/>
      <c r="O81" s="101"/>
      <c r="P81" s="99"/>
      <c r="Q81" s="99"/>
      <c r="R81" s="99"/>
      <c r="S81" s="99"/>
      <c r="T81" s="99"/>
    </row>
    <row r="82" spans="1:20" s="100" customFormat="1" ht="15" customHeight="1" outlineLevel="1" x14ac:dyDescent="0.25">
      <c r="A82" s="166"/>
      <c r="B82" s="167"/>
      <c r="C82" s="166"/>
      <c r="D82" s="398"/>
      <c r="E82" s="399"/>
      <c r="F82" s="169"/>
      <c r="G82" s="170"/>
      <c r="H82" s="171"/>
      <c r="I82" s="172"/>
      <c r="J82" s="173"/>
      <c r="K82" s="173"/>
      <c r="L82" s="174"/>
      <c r="M82" s="396"/>
      <c r="N82" s="397"/>
      <c r="O82" s="101"/>
      <c r="P82" s="99"/>
      <c r="Q82" s="99"/>
      <c r="R82" s="99"/>
      <c r="S82" s="99"/>
      <c r="T82" s="99"/>
    </row>
    <row r="83" spans="1:20" ht="36.75" customHeight="1" x14ac:dyDescent="0.25">
      <c r="A83" s="210"/>
      <c r="B83" s="210"/>
      <c r="C83" s="211"/>
      <c r="D83" s="400" t="s">
        <v>64</v>
      </c>
      <c r="E83" s="400"/>
      <c r="F83" s="400"/>
      <c r="G83" s="400"/>
      <c r="H83" s="400"/>
      <c r="I83" s="400"/>
      <c r="J83" s="212">
        <f>SUBTOTAL(9,J14:J82)</f>
        <v>193520.83032090164</v>
      </c>
      <c r="K83" s="212">
        <f>SUBTOTAL(9,K14:K82)</f>
        <v>236327.63798788516</v>
      </c>
      <c r="L83" s="213">
        <f>SUBTOTAL(9,L14:L82)</f>
        <v>1</v>
      </c>
      <c r="M83" s="401"/>
      <c r="N83" s="401"/>
      <c r="P83" s="99"/>
      <c r="Q83" s="99"/>
      <c r="R83" s="99"/>
      <c r="S83" s="99"/>
      <c r="T83" s="99"/>
    </row>
  </sheetData>
  <mergeCells count="158">
    <mergeCell ref="D1:J2"/>
    <mergeCell ref="K2:N2"/>
    <mergeCell ref="D3:H3"/>
    <mergeCell ref="I3:J3"/>
    <mergeCell ref="M3:N3"/>
    <mergeCell ref="D4:H4"/>
    <mergeCell ref="I4:J4"/>
    <mergeCell ref="A11:A12"/>
    <mergeCell ref="B11:B12"/>
    <mergeCell ref="C11:C12"/>
    <mergeCell ref="D11:E12"/>
    <mergeCell ref="F11:F12"/>
    <mergeCell ref="G11:G12"/>
    <mergeCell ref="F5:H5"/>
    <mergeCell ref="F6:H6"/>
    <mergeCell ref="D7:H7"/>
    <mergeCell ref="D8:H8"/>
    <mergeCell ref="D9:J9"/>
    <mergeCell ref="D10:J10"/>
    <mergeCell ref="D15:E15"/>
    <mergeCell ref="M15:N15"/>
    <mergeCell ref="D16:E16"/>
    <mergeCell ref="M16:N16"/>
    <mergeCell ref="D17:E17"/>
    <mergeCell ref="M17:N17"/>
    <mergeCell ref="H11:H12"/>
    <mergeCell ref="I11:I12"/>
    <mergeCell ref="J11:J12"/>
    <mergeCell ref="L11:L12"/>
    <mergeCell ref="M11:N12"/>
    <mergeCell ref="D14:E14"/>
    <mergeCell ref="M14:N14"/>
    <mergeCell ref="D21:E21"/>
    <mergeCell ref="D22:E22"/>
    <mergeCell ref="M22:N22"/>
    <mergeCell ref="D23:E23"/>
    <mergeCell ref="M23:N23"/>
    <mergeCell ref="D24:E24"/>
    <mergeCell ref="M24:N24"/>
    <mergeCell ref="D18:E18"/>
    <mergeCell ref="M18:N18"/>
    <mergeCell ref="D19:E19"/>
    <mergeCell ref="M19:N19"/>
    <mergeCell ref="D20:E20"/>
    <mergeCell ref="M20:N20"/>
    <mergeCell ref="D29:E29"/>
    <mergeCell ref="D30:E30"/>
    <mergeCell ref="M30:N30"/>
    <mergeCell ref="D31:E31"/>
    <mergeCell ref="M31:N31"/>
    <mergeCell ref="D32:E32"/>
    <mergeCell ref="M32:N32"/>
    <mergeCell ref="D25:E25"/>
    <mergeCell ref="D26:E26"/>
    <mergeCell ref="M26:N26"/>
    <mergeCell ref="D27:E27"/>
    <mergeCell ref="M27:N27"/>
    <mergeCell ref="D28:E28"/>
    <mergeCell ref="M28:N28"/>
    <mergeCell ref="D36:E36"/>
    <mergeCell ref="M36:N36"/>
    <mergeCell ref="D37:E37"/>
    <mergeCell ref="D38:E38"/>
    <mergeCell ref="M38:N38"/>
    <mergeCell ref="D39:E39"/>
    <mergeCell ref="M39:N39"/>
    <mergeCell ref="D33:E33"/>
    <mergeCell ref="M33:N33"/>
    <mergeCell ref="D34:E34"/>
    <mergeCell ref="M34:N34"/>
    <mergeCell ref="D35:E35"/>
    <mergeCell ref="M35:N35"/>
    <mergeCell ref="D44:E44"/>
    <mergeCell ref="M44:N44"/>
    <mergeCell ref="D45:E45"/>
    <mergeCell ref="M45:N45"/>
    <mergeCell ref="D46:E46"/>
    <mergeCell ref="M46:N46"/>
    <mergeCell ref="D40:E40"/>
    <mergeCell ref="D41:E41"/>
    <mergeCell ref="M41:N41"/>
    <mergeCell ref="D42:E42"/>
    <mergeCell ref="M42:N42"/>
    <mergeCell ref="D43:E43"/>
    <mergeCell ref="M43:N43"/>
    <mergeCell ref="D50:E50"/>
    <mergeCell ref="M50:N50"/>
    <mergeCell ref="D51:E51"/>
    <mergeCell ref="M51:N51"/>
    <mergeCell ref="D52:E52"/>
    <mergeCell ref="M52:N52"/>
    <mergeCell ref="D47:E47"/>
    <mergeCell ref="M47:N47"/>
    <mergeCell ref="D48:E48"/>
    <mergeCell ref="M48:N48"/>
    <mergeCell ref="D49:E49"/>
    <mergeCell ref="M49:N49"/>
    <mergeCell ref="D56:E56"/>
    <mergeCell ref="M56:N56"/>
    <mergeCell ref="D57:E57"/>
    <mergeCell ref="M57:N57"/>
    <mergeCell ref="D58:E58"/>
    <mergeCell ref="M58:N58"/>
    <mergeCell ref="D53:E53"/>
    <mergeCell ref="M53:N53"/>
    <mergeCell ref="D54:E54"/>
    <mergeCell ref="M54:N54"/>
    <mergeCell ref="D55:E55"/>
    <mergeCell ref="M55:N55"/>
    <mergeCell ref="D63:E63"/>
    <mergeCell ref="M63:N63"/>
    <mergeCell ref="D64:E64"/>
    <mergeCell ref="M64:N64"/>
    <mergeCell ref="D65:E65"/>
    <mergeCell ref="M65:N65"/>
    <mergeCell ref="D59:E59"/>
    <mergeCell ref="M59:N59"/>
    <mergeCell ref="M60:N60"/>
    <mergeCell ref="D61:E61"/>
    <mergeCell ref="M61:N61"/>
    <mergeCell ref="D62:E62"/>
    <mergeCell ref="M62:N62"/>
    <mergeCell ref="D69:E69"/>
    <mergeCell ref="M69:N69"/>
    <mergeCell ref="D70:E70"/>
    <mergeCell ref="M70:N70"/>
    <mergeCell ref="D71:E71"/>
    <mergeCell ref="M71:N71"/>
    <mergeCell ref="D66:E66"/>
    <mergeCell ref="M66:N66"/>
    <mergeCell ref="D67:E67"/>
    <mergeCell ref="M67:N67"/>
    <mergeCell ref="D68:E68"/>
    <mergeCell ref="M68:N68"/>
    <mergeCell ref="D75:E75"/>
    <mergeCell ref="M75:N75"/>
    <mergeCell ref="D76:E76"/>
    <mergeCell ref="M76:N76"/>
    <mergeCell ref="D77:E77"/>
    <mergeCell ref="M77:N77"/>
    <mergeCell ref="D72:E72"/>
    <mergeCell ref="M72:N72"/>
    <mergeCell ref="D73:E73"/>
    <mergeCell ref="M73:N73"/>
    <mergeCell ref="D74:E74"/>
    <mergeCell ref="M74:N74"/>
    <mergeCell ref="D81:E81"/>
    <mergeCell ref="M81:N81"/>
    <mergeCell ref="D82:E82"/>
    <mergeCell ref="M82:N82"/>
    <mergeCell ref="D83:I83"/>
    <mergeCell ref="M83:N83"/>
    <mergeCell ref="D78:E78"/>
    <mergeCell ref="M78:N78"/>
    <mergeCell ref="D79:E79"/>
    <mergeCell ref="M79:N79"/>
    <mergeCell ref="D80:E80"/>
    <mergeCell ref="M80:N80"/>
  </mergeCells>
  <conditionalFormatting sqref="B29 B64:B68">
    <cfRule type="containsText" dxfId="1833" priority="267" operator="containsText" text="PESQUISA DE MERCADO">
      <formula>NOT(ISERROR(SEARCH("PESQUISA DE MERCADO",B29)))</formula>
    </cfRule>
    <cfRule type="containsText" dxfId="1832" priority="268" operator="containsText" text="CPU">
      <formula>NOT(ISERROR(SEARCH("CPU",B29)))</formula>
    </cfRule>
    <cfRule type="containsText" dxfId="1831" priority="269" operator="containsText" text="LICITADO">
      <formula>NOT(ISERROR(SEARCH("LICITADO",B29)))</formula>
    </cfRule>
    <cfRule type="containsText" dxfId="1830" priority="270" operator="containsText" text="OUTROS">
      <formula>NOT(ISERROR(SEARCH("OUTROS",B29)))</formula>
    </cfRule>
    <cfRule type="containsText" dxfId="1829" priority="271" operator="containsText" text="SINAPI">
      <formula>NOT(ISERROR(SEARCH("SINAPI",B29)))</formula>
    </cfRule>
    <cfRule type="containsText" dxfId="1828" priority="272" operator="containsText" text="SIURB-INFRA">
      <formula>NOT(ISERROR(SEARCH("SIURB-INFRA",B29)))</formula>
    </cfRule>
    <cfRule type="containsText" dxfId="1827" priority="273" operator="containsText" text="SIURB-EDIF">
      <formula>NOT(ISERROR(SEARCH("SIURB-EDIF",B29)))</formula>
    </cfRule>
    <cfRule type="containsText" dxfId="1826" priority="274" operator="containsText" text="CDHU">
      <formula>NOT(ISERROR(SEARCH("CDHU",B29)))</formula>
    </cfRule>
  </conditionalFormatting>
  <conditionalFormatting sqref="B41">
    <cfRule type="containsText" dxfId="1825" priority="259" operator="containsText" text="PESQUISA DE MERCADO">
      <formula>NOT(ISERROR(SEARCH("PESQUISA DE MERCADO",B41)))</formula>
    </cfRule>
    <cfRule type="containsText" dxfId="1824" priority="260" operator="containsText" text="CPU">
      <formula>NOT(ISERROR(SEARCH("CPU",B41)))</formula>
    </cfRule>
    <cfRule type="containsText" dxfId="1823" priority="261" operator="containsText" text="LICITADO">
      <formula>NOT(ISERROR(SEARCH("LICITADO",B41)))</formula>
    </cfRule>
    <cfRule type="containsText" dxfId="1822" priority="262" operator="containsText" text="OUTROS">
      <formula>NOT(ISERROR(SEARCH("OUTROS",B41)))</formula>
    </cfRule>
    <cfRule type="containsText" dxfId="1821" priority="263" operator="containsText" text="SINAPI">
      <formula>NOT(ISERROR(SEARCH("SINAPI",B41)))</formula>
    </cfRule>
    <cfRule type="containsText" dxfId="1820" priority="264" operator="containsText" text="SIURB-INFRA">
      <formula>NOT(ISERROR(SEARCH("SIURB-INFRA",B41)))</formula>
    </cfRule>
    <cfRule type="containsText" dxfId="1819" priority="265" operator="containsText" text="SIURB-EDIF">
      <formula>NOT(ISERROR(SEARCH("SIURB-EDIF",B41)))</formula>
    </cfRule>
    <cfRule type="containsText" dxfId="1818" priority="266" operator="containsText" text="CDHU">
      <formula>NOT(ISERROR(SEARCH("CDHU",B41)))</formula>
    </cfRule>
  </conditionalFormatting>
  <conditionalFormatting sqref="B23 B25">
    <cfRule type="containsText" dxfId="1817" priority="251" operator="containsText" text="PESQUISA DE MERCADO">
      <formula>NOT(ISERROR(SEARCH("PESQUISA DE MERCADO",B23)))</formula>
    </cfRule>
    <cfRule type="containsText" dxfId="1816" priority="252" operator="containsText" text="CPU">
      <formula>NOT(ISERROR(SEARCH("CPU",B23)))</formula>
    </cfRule>
    <cfRule type="containsText" dxfId="1815" priority="253" operator="containsText" text="LICITADO">
      <formula>NOT(ISERROR(SEARCH("LICITADO",B23)))</formula>
    </cfRule>
    <cfRule type="containsText" dxfId="1814" priority="254" operator="containsText" text="OUTROS">
      <formula>NOT(ISERROR(SEARCH("OUTROS",B23)))</formula>
    </cfRule>
    <cfRule type="containsText" dxfId="1813" priority="255" operator="containsText" text="SINAPI">
      <formula>NOT(ISERROR(SEARCH("SINAPI",B23)))</formula>
    </cfRule>
    <cfRule type="containsText" dxfId="1812" priority="256" operator="containsText" text="SIURB-INFRA">
      <formula>NOT(ISERROR(SEARCH("SIURB-INFRA",B23)))</formula>
    </cfRule>
    <cfRule type="containsText" dxfId="1811" priority="257" operator="containsText" text="SIURB-EDIF">
      <formula>NOT(ISERROR(SEARCH("SIURB-EDIF",B23)))</formula>
    </cfRule>
    <cfRule type="containsText" dxfId="1810" priority="258" operator="containsText" text="CDHU">
      <formula>NOT(ISERROR(SEARCH("CDHU",B23)))</formula>
    </cfRule>
  </conditionalFormatting>
  <conditionalFormatting sqref="B26:B28">
    <cfRule type="containsText" dxfId="1809" priority="195" operator="containsText" text="PESQUISA DE MERCADO">
      <formula>NOT(ISERROR(SEARCH("PESQUISA DE MERCADO",B26)))</formula>
    </cfRule>
    <cfRule type="containsText" dxfId="1808" priority="196" operator="containsText" text="CPU">
      <formula>NOT(ISERROR(SEARCH("CPU",B26)))</formula>
    </cfRule>
    <cfRule type="containsText" dxfId="1807" priority="197" operator="containsText" text="LICITADO">
      <formula>NOT(ISERROR(SEARCH("LICITADO",B26)))</formula>
    </cfRule>
    <cfRule type="containsText" dxfId="1806" priority="198" operator="containsText" text="OUTROS">
      <formula>NOT(ISERROR(SEARCH("OUTROS",B26)))</formula>
    </cfRule>
    <cfRule type="containsText" dxfId="1805" priority="199" operator="containsText" text="SINAPI">
      <formula>NOT(ISERROR(SEARCH("SINAPI",B26)))</formula>
    </cfRule>
    <cfRule type="containsText" dxfId="1804" priority="200" operator="containsText" text="SIURB-INFRA">
      <formula>NOT(ISERROR(SEARCH("SIURB-INFRA",B26)))</formula>
    </cfRule>
    <cfRule type="containsText" dxfId="1803" priority="201" operator="containsText" text="SIURB-EDIF">
      <formula>NOT(ISERROR(SEARCH("SIURB-EDIF",B26)))</formula>
    </cfRule>
    <cfRule type="containsText" dxfId="1802" priority="202" operator="containsText" text="CDHU">
      <formula>NOT(ISERROR(SEARCH("CDHU",B26)))</formula>
    </cfRule>
  </conditionalFormatting>
  <conditionalFormatting sqref="B16:B17">
    <cfRule type="containsText" dxfId="1801" priority="243" operator="containsText" text="PESQUISA DE MERCADO">
      <formula>NOT(ISERROR(SEARCH("PESQUISA DE MERCADO",B16)))</formula>
    </cfRule>
    <cfRule type="containsText" dxfId="1800" priority="244" operator="containsText" text="CPU">
      <formula>NOT(ISERROR(SEARCH("CPU",B16)))</formula>
    </cfRule>
    <cfRule type="containsText" dxfId="1799" priority="245" operator="containsText" text="LICITADO">
      <formula>NOT(ISERROR(SEARCH("LICITADO",B16)))</formula>
    </cfRule>
    <cfRule type="containsText" dxfId="1798" priority="246" operator="containsText" text="OUTROS">
      <formula>NOT(ISERROR(SEARCH("OUTROS",B16)))</formula>
    </cfRule>
    <cfRule type="containsText" dxfId="1797" priority="247" operator="containsText" text="SINAPI">
      <formula>NOT(ISERROR(SEARCH("SINAPI",B16)))</formula>
    </cfRule>
    <cfRule type="containsText" dxfId="1796" priority="248" operator="containsText" text="SIURB-INFRA">
      <formula>NOT(ISERROR(SEARCH("SIURB-INFRA",B16)))</formula>
    </cfRule>
    <cfRule type="containsText" dxfId="1795" priority="249" operator="containsText" text="SIURB-EDIF">
      <formula>NOT(ISERROR(SEARCH("SIURB-EDIF",B16)))</formula>
    </cfRule>
    <cfRule type="containsText" dxfId="1794" priority="250" operator="containsText" text="CDHU">
      <formula>NOT(ISERROR(SEARCH("CDHU",B16)))</formula>
    </cfRule>
  </conditionalFormatting>
  <conditionalFormatting sqref="B15">
    <cfRule type="containsText" dxfId="1793" priority="235" operator="containsText" text="PESQUISA DE MERCADO">
      <formula>NOT(ISERROR(SEARCH("PESQUISA DE MERCADO",B15)))</formula>
    </cfRule>
    <cfRule type="containsText" dxfId="1792" priority="236" operator="containsText" text="CPU">
      <formula>NOT(ISERROR(SEARCH("CPU",B15)))</formula>
    </cfRule>
    <cfRule type="containsText" dxfId="1791" priority="237" operator="containsText" text="LICITADO">
      <formula>NOT(ISERROR(SEARCH("LICITADO",B15)))</formula>
    </cfRule>
    <cfRule type="containsText" dxfId="1790" priority="238" operator="containsText" text="OUTROS">
      <formula>NOT(ISERROR(SEARCH("OUTROS",B15)))</formula>
    </cfRule>
    <cfRule type="containsText" dxfId="1789" priority="239" operator="containsText" text="SINAPI">
      <formula>NOT(ISERROR(SEARCH("SINAPI",B15)))</formula>
    </cfRule>
    <cfRule type="containsText" dxfId="1788" priority="240" operator="containsText" text="SIURB-INFRA">
      <formula>NOT(ISERROR(SEARCH("SIURB-INFRA",B15)))</formula>
    </cfRule>
    <cfRule type="containsText" dxfId="1787" priority="241" operator="containsText" text="SIURB-EDIF">
      <formula>NOT(ISERROR(SEARCH("SIURB-EDIF",B15)))</formula>
    </cfRule>
    <cfRule type="containsText" dxfId="1786" priority="242" operator="containsText" text="CDHU">
      <formula>NOT(ISERROR(SEARCH("CDHU",B15)))</formula>
    </cfRule>
  </conditionalFormatting>
  <conditionalFormatting sqref="B19:B20">
    <cfRule type="containsText" dxfId="1785" priority="227" operator="containsText" text="PESQUISA DE MERCADO">
      <formula>NOT(ISERROR(SEARCH("PESQUISA DE MERCADO",B19)))</formula>
    </cfRule>
    <cfRule type="containsText" dxfId="1784" priority="228" operator="containsText" text="CPU">
      <formula>NOT(ISERROR(SEARCH("CPU",B19)))</formula>
    </cfRule>
    <cfRule type="containsText" dxfId="1783" priority="229" operator="containsText" text="LICITADO">
      <formula>NOT(ISERROR(SEARCH("LICITADO",B19)))</formula>
    </cfRule>
    <cfRule type="containsText" dxfId="1782" priority="230" operator="containsText" text="OUTROS">
      <formula>NOT(ISERROR(SEARCH("OUTROS",B19)))</formula>
    </cfRule>
    <cfRule type="containsText" dxfId="1781" priority="231" operator="containsText" text="SINAPI">
      <formula>NOT(ISERROR(SEARCH("SINAPI",B19)))</formula>
    </cfRule>
    <cfRule type="containsText" dxfId="1780" priority="232" operator="containsText" text="SIURB-INFRA">
      <formula>NOT(ISERROR(SEARCH("SIURB-INFRA",B19)))</formula>
    </cfRule>
    <cfRule type="containsText" dxfId="1779" priority="233" operator="containsText" text="SIURB-EDIF">
      <formula>NOT(ISERROR(SEARCH("SIURB-EDIF",B19)))</formula>
    </cfRule>
    <cfRule type="containsText" dxfId="1778" priority="234" operator="containsText" text="CDHU">
      <formula>NOT(ISERROR(SEARCH("CDHU",B19)))</formula>
    </cfRule>
  </conditionalFormatting>
  <conditionalFormatting sqref="B18">
    <cfRule type="containsText" dxfId="1777" priority="219" operator="containsText" text="PESQUISA DE MERCADO">
      <formula>NOT(ISERROR(SEARCH("PESQUISA DE MERCADO",B18)))</formula>
    </cfRule>
    <cfRule type="containsText" dxfId="1776" priority="220" operator="containsText" text="CPU">
      <formula>NOT(ISERROR(SEARCH("CPU",B18)))</formula>
    </cfRule>
    <cfRule type="containsText" dxfId="1775" priority="221" operator="containsText" text="LICITADO">
      <formula>NOT(ISERROR(SEARCH("LICITADO",B18)))</formula>
    </cfRule>
    <cfRule type="containsText" dxfId="1774" priority="222" operator="containsText" text="OUTROS">
      <formula>NOT(ISERROR(SEARCH("OUTROS",B18)))</formula>
    </cfRule>
    <cfRule type="containsText" dxfId="1773" priority="223" operator="containsText" text="SINAPI">
      <formula>NOT(ISERROR(SEARCH("SINAPI",B18)))</formula>
    </cfRule>
    <cfRule type="containsText" dxfId="1772" priority="224" operator="containsText" text="SIURB-INFRA">
      <formula>NOT(ISERROR(SEARCH("SIURB-INFRA",B18)))</formula>
    </cfRule>
    <cfRule type="containsText" dxfId="1771" priority="225" operator="containsText" text="SIURB-EDIF">
      <formula>NOT(ISERROR(SEARCH("SIURB-EDIF",B18)))</formula>
    </cfRule>
    <cfRule type="containsText" dxfId="1770" priority="226" operator="containsText" text="CDHU">
      <formula>NOT(ISERROR(SEARCH("CDHU",B18)))</formula>
    </cfRule>
  </conditionalFormatting>
  <conditionalFormatting sqref="B21:B22">
    <cfRule type="containsText" dxfId="1769" priority="211" operator="containsText" text="PESQUISA DE MERCADO">
      <formula>NOT(ISERROR(SEARCH("PESQUISA DE MERCADO",B21)))</formula>
    </cfRule>
    <cfRule type="containsText" dxfId="1768" priority="212" operator="containsText" text="CPU">
      <formula>NOT(ISERROR(SEARCH("CPU",B21)))</formula>
    </cfRule>
    <cfRule type="containsText" dxfId="1767" priority="213" operator="containsText" text="LICITADO">
      <formula>NOT(ISERROR(SEARCH("LICITADO",B21)))</formula>
    </cfRule>
    <cfRule type="containsText" dxfId="1766" priority="214" operator="containsText" text="OUTROS">
      <formula>NOT(ISERROR(SEARCH("OUTROS",B21)))</formula>
    </cfRule>
    <cfRule type="containsText" dxfId="1765" priority="215" operator="containsText" text="SINAPI">
      <formula>NOT(ISERROR(SEARCH("SINAPI",B21)))</formula>
    </cfRule>
    <cfRule type="containsText" dxfId="1764" priority="216" operator="containsText" text="SIURB-INFRA">
      <formula>NOT(ISERROR(SEARCH("SIURB-INFRA",B21)))</formula>
    </cfRule>
    <cfRule type="containsText" dxfId="1763" priority="217" operator="containsText" text="SIURB-EDIF">
      <formula>NOT(ISERROR(SEARCH("SIURB-EDIF",B21)))</formula>
    </cfRule>
    <cfRule type="containsText" dxfId="1762" priority="218" operator="containsText" text="CDHU">
      <formula>NOT(ISERROR(SEARCH("CDHU",B21)))</formula>
    </cfRule>
  </conditionalFormatting>
  <conditionalFormatting sqref="B24">
    <cfRule type="containsText" dxfId="1761" priority="203" operator="containsText" text="PESQUISA DE MERCADO">
      <formula>NOT(ISERROR(SEARCH("PESQUISA DE MERCADO",B24)))</formula>
    </cfRule>
    <cfRule type="containsText" dxfId="1760" priority="204" operator="containsText" text="CPU">
      <formula>NOT(ISERROR(SEARCH("CPU",B24)))</formula>
    </cfRule>
    <cfRule type="containsText" dxfId="1759" priority="205" operator="containsText" text="LICITADO">
      <formula>NOT(ISERROR(SEARCH("LICITADO",B24)))</formula>
    </cfRule>
    <cfRule type="containsText" dxfId="1758" priority="206" operator="containsText" text="OUTROS">
      <formula>NOT(ISERROR(SEARCH("OUTROS",B24)))</formula>
    </cfRule>
    <cfRule type="containsText" dxfId="1757" priority="207" operator="containsText" text="SINAPI">
      <formula>NOT(ISERROR(SEARCH("SINAPI",B24)))</formula>
    </cfRule>
    <cfRule type="containsText" dxfId="1756" priority="208" operator="containsText" text="SIURB-INFRA">
      <formula>NOT(ISERROR(SEARCH("SIURB-INFRA",B24)))</formula>
    </cfRule>
    <cfRule type="containsText" dxfId="1755" priority="209" operator="containsText" text="SIURB-EDIF">
      <formula>NOT(ISERROR(SEARCH("SIURB-EDIF",B24)))</formula>
    </cfRule>
    <cfRule type="containsText" dxfId="1754" priority="210" operator="containsText" text="CDHU">
      <formula>NOT(ISERROR(SEARCH("CDHU",B24)))</formula>
    </cfRule>
  </conditionalFormatting>
  <conditionalFormatting sqref="H16 H67:H68">
    <cfRule type="cellIs" dxfId="1753" priority="194" operator="equal">
      <formula>0</formula>
    </cfRule>
  </conditionalFormatting>
  <conditionalFormatting sqref="H21">
    <cfRule type="cellIs" dxfId="1752" priority="190" operator="equal">
      <formula>0</formula>
    </cfRule>
  </conditionalFormatting>
  <conditionalFormatting sqref="H17">
    <cfRule type="cellIs" dxfId="1751" priority="193" operator="equal">
      <formula>0</formula>
    </cfRule>
  </conditionalFormatting>
  <conditionalFormatting sqref="H19">
    <cfRule type="cellIs" dxfId="1750" priority="192" operator="equal">
      <formula>0</formula>
    </cfRule>
  </conditionalFormatting>
  <conditionalFormatting sqref="H20">
    <cfRule type="cellIs" dxfId="1749" priority="191" operator="equal">
      <formula>0</formula>
    </cfRule>
  </conditionalFormatting>
  <conditionalFormatting sqref="H22">
    <cfRule type="cellIs" dxfId="1748" priority="189" operator="equal">
      <formula>0</formula>
    </cfRule>
  </conditionalFormatting>
  <conditionalFormatting sqref="H26:H28">
    <cfRule type="cellIs" dxfId="1747" priority="188" operator="equal">
      <formula>0</formula>
    </cfRule>
  </conditionalFormatting>
  <conditionalFormatting sqref="H23:H24">
    <cfRule type="cellIs" dxfId="1746" priority="187" operator="equal">
      <formula>0</formula>
    </cfRule>
  </conditionalFormatting>
  <conditionalFormatting sqref="B82">
    <cfRule type="containsText" dxfId="1745" priority="179" operator="containsText" text="PESQUISA DE MERCADO">
      <formula>NOT(ISERROR(SEARCH("PESQUISA DE MERCADO",B82)))</formula>
    </cfRule>
    <cfRule type="containsText" dxfId="1744" priority="180" operator="containsText" text="CPU">
      <formula>NOT(ISERROR(SEARCH("CPU",B82)))</formula>
    </cfRule>
    <cfRule type="containsText" dxfId="1743" priority="181" operator="containsText" text="LICITADO">
      <formula>NOT(ISERROR(SEARCH("LICITADO",B82)))</formula>
    </cfRule>
    <cfRule type="containsText" dxfId="1742" priority="182" operator="containsText" text="OUTROS">
      <formula>NOT(ISERROR(SEARCH("OUTROS",B82)))</formula>
    </cfRule>
    <cfRule type="containsText" dxfId="1741" priority="183" operator="containsText" text="SINAPI">
      <formula>NOT(ISERROR(SEARCH("SINAPI",B82)))</formula>
    </cfRule>
    <cfRule type="containsText" dxfId="1740" priority="184" operator="containsText" text="SIURB-INFRA">
      <formula>NOT(ISERROR(SEARCH("SIURB-INFRA",B82)))</formula>
    </cfRule>
    <cfRule type="containsText" dxfId="1739" priority="185" operator="containsText" text="SIURB-EDIF">
      <formula>NOT(ISERROR(SEARCH("SIURB-EDIF",B82)))</formula>
    </cfRule>
    <cfRule type="containsText" dxfId="1738" priority="186" operator="containsText" text="CDHU">
      <formula>NOT(ISERROR(SEARCH("CDHU",B82)))</formula>
    </cfRule>
  </conditionalFormatting>
  <conditionalFormatting sqref="B54:B56 B45:B52 B58:B59">
    <cfRule type="containsText" dxfId="1737" priority="125" operator="containsText" text="PESQUISA DE MERCADO">
      <formula>NOT(ISERROR(SEARCH("PESQUISA DE MERCADO",B45)))</formula>
    </cfRule>
    <cfRule type="containsText" dxfId="1736" priority="126" operator="containsText" text="CPU">
      <formula>NOT(ISERROR(SEARCH("CPU",B45)))</formula>
    </cfRule>
    <cfRule type="containsText" dxfId="1735" priority="127" operator="containsText" text="LICITADO">
      <formula>NOT(ISERROR(SEARCH("LICITADO",B45)))</formula>
    </cfRule>
    <cfRule type="containsText" dxfId="1734" priority="128" operator="containsText" text="OUTROS">
      <formula>NOT(ISERROR(SEARCH("OUTROS",B45)))</formula>
    </cfRule>
    <cfRule type="containsText" dxfId="1733" priority="129" operator="containsText" text="SINAPI">
      <formula>NOT(ISERROR(SEARCH("SINAPI",B45)))</formula>
    </cfRule>
    <cfRule type="containsText" dxfId="1732" priority="130" operator="containsText" text="SIURB-INFRA">
      <formula>NOT(ISERROR(SEARCH("SIURB-INFRA",B45)))</formula>
    </cfRule>
    <cfRule type="containsText" dxfId="1731" priority="131" operator="containsText" text="SIURB-EDIF">
      <formula>NOT(ISERROR(SEARCH("SIURB-EDIF",B45)))</formula>
    </cfRule>
    <cfRule type="containsText" dxfId="1730" priority="132" operator="containsText" text="CDHU">
      <formula>NOT(ISERROR(SEARCH("CDHU",B45)))</formula>
    </cfRule>
  </conditionalFormatting>
  <conditionalFormatting sqref="B43:B44 B53">
    <cfRule type="containsText" dxfId="1729" priority="117" operator="containsText" text="PESQUISA DE MERCADO">
      <formula>NOT(ISERROR(SEARCH("PESQUISA DE MERCADO",B43)))</formula>
    </cfRule>
    <cfRule type="containsText" dxfId="1728" priority="118" operator="containsText" text="CPU">
      <formula>NOT(ISERROR(SEARCH("CPU",B43)))</formula>
    </cfRule>
    <cfRule type="containsText" dxfId="1727" priority="119" operator="containsText" text="LICITADO">
      <formula>NOT(ISERROR(SEARCH("LICITADO",B43)))</formula>
    </cfRule>
    <cfRule type="containsText" dxfId="1726" priority="120" operator="containsText" text="OUTROS">
      <formula>NOT(ISERROR(SEARCH("OUTROS",B43)))</formula>
    </cfRule>
    <cfRule type="containsText" dxfId="1725" priority="121" operator="containsText" text="SINAPI">
      <formula>NOT(ISERROR(SEARCH("SINAPI",B43)))</formula>
    </cfRule>
    <cfRule type="containsText" dxfId="1724" priority="122" operator="containsText" text="SIURB-INFRA">
      <formula>NOT(ISERROR(SEARCH("SIURB-INFRA",B43)))</formula>
    </cfRule>
    <cfRule type="containsText" dxfId="1723" priority="123" operator="containsText" text="SIURB-EDIF">
      <formula>NOT(ISERROR(SEARCH("SIURB-EDIF",B43)))</formula>
    </cfRule>
    <cfRule type="containsText" dxfId="1722" priority="124" operator="containsText" text="CDHU">
      <formula>NOT(ISERROR(SEARCH("CDHU",B43)))</formula>
    </cfRule>
  </conditionalFormatting>
  <conditionalFormatting sqref="B60">
    <cfRule type="containsText" dxfId="1721" priority="171" operator="containsText" text="PESQUISA DE MERCADO">
      <formula>NOT(ISERROR(SEARCH("PESQUISA DE MERCADO",B60)))</formula>
    </cfRule>
    <cfRule type="containsText" dxfId="1720" priority="172" operator="containsText" text="CPU">
      <formula>NOT(ISERROR(SEARCH("CPU",B60)))</formula>
    </cfRule>
    <cfRule type="containsText" dxfId="1719" priority="173" operator="containsText" text="LICITADO">
      <formula>NOT(ISERROR(SEARCH("LICITADO",B60)))</formula>
    </cfRule>
    <cfRule type="containsText" dxfId="1718" priority="174" operator="containsText" text="OUTROS">
      <formula>NOT(ISERROR(SEARCH("OUTROS",B60)))</formula>
    </cfRule>
    <cfRule type="containsText" dxfId="1717" priority="175" operator="containsText" text="SINAPI">
      <formula>NOT(ISERROR(SEARCH("SINAPI",B60)))</formula>
    </cfRule>
    <cfRule type="containsText" dxfId="1716" priority="176" operator="containsText" text="SIURB-INFRA">
      <formula>NOT(ISERROR(SEARCH("SIURB-INFRA",B60)))</formula>
    </cfRule>
    <cfRule type="containsText" dxfId="1715" priority="177" operator="containsText" text="SIURB-EDIF">
      <formula>NOT(ISERROR(SEARCH("SIURB-EDIF",B60)))</formula>
    </cfRule>
    <cfRule type="containsText" dxfId="1714" priority="178" operator="containsText" text="CDHU">
      <formula>NOT(ISERROR(SEARCH("CDHU",B60)))</formula>
    </cfRule>
  </conditionalFormatting>
  <conditionalFormatting sqref="B57">
    <cfRule type="containsText" dxfId="1713" priority="97" operator="containsText" text="PESQUISA DE MERCADO">
      <formula>NOT(ISERROR(SEARCH("PESQUISA DE MERCADO",B57)))</formula>
    </cfRule>
    <cfRule type="containsText" dxfId="1712" priority="98" operator="containsText" text="CPU">
      <formula>NOT(ISERROR(SEARCH("CPU",B57)))</formula>
    </cfRule>
    <cfRule type="containsText" dxfId="1711" priority="99" operator="containsText" text="LICITADO">
      <formula>NOT(ISERROR(SEARCH("LICITADO",B57)))</formula>
    </cfRule>
    <cfRule type="containsText" dxfId="1710" priority="100" operator="containsText" text="OUTROS">
      <formula>NOT(ISERROR(SEARCH("OUTROS",B57)))</formula>
    </cfRule>
    <cfRule type="containsText" dxfId="1709" priority="101" operator="containsText" text="SINAPI">
      <formula>NOT(ISERROR(SEARCH("SINAPI",B57)))</formula>
    </cfRule>
    <cfRule type="containsText" dxfId="1708" priority="102" operator="containsText" text="SIURB-INFRA">
      <formula>NOT(ISERROR(SEARCH("SIURB-INFRA",B57)))</formula>
    </cfRule>
    <cfRule type="containsText" dxfId="1707" priority="103" operator="containsText" text="SIURB-EDIF">
      <formula>NOT(ISERROR(SEARCH("SIURB-EDIF",B57)))</formula>
    </cfRule>
    <cfRule type="containsText" dxfId="1706" priority="104" operator="containsText" text="CDHU">
      <formula>NOT(ISERROR(SEARCH("CDHU",B57)))</formula>
    </cfRule>
  </conditionalFormatting>
  <conditionalFormatting sqref="B72:B74">
    <cfRule type="containsText" dxfId="1705" priority="89" operator="containsText" text="PESQUISA DE MERCADO">
      <formula>NOT(ISERROR(SEARCH("PESQUISA DE MERCADO",B72)))</formula>
    </cfRule>
    <cfRule type="containsText" dxfId="1704" priority="90" operator="containsText" text="CPU">
      <formula>NOT(ISERROR(SEARCH("CPU",B72)))</formula>
    </cfRule>
    <cfRule type="containsText" dxfId="1703" priority="91" operator="containsText" text="LICITADO">
      <formula>NOT(ISERROR(SEARCH("LICITADO",B72)))</formula>
    </cfRule>
    <cfRule type="containsText" dxfId="1702" priority="92" operator="containsText" text="OUTROS">
      <formula>NOT(ISERROR(SEARCH("OUTROS",B72)))</formula>
    </cfRule>
    <cfRule type="containsText" dxfId="1701" priority="93" operator="containsText" text="SINAPI">
      <formula>NOT(ISERROR(SEARCH("SINAPI",B72)))</formula>
    </cfRule>
    <cfRule type="containsText" dxfId="1700" priority="94" operator="containsText" text="SIURB-INFRA">
      <formula>NOT(ISERROR(SEARCH("SIURB-INFRA",B72)))</formula>
    </cfRule>
    <cfRule type="containsText" dxfId="1699" priority="95" operator="containsText" text="SIURB-EDIF">
      <formula>NOT(ISERROR(SEARCH("SIURB-EDIF",B72)))</formula>
    </cfRule>
    <cfRule type="containsText" dxfId="1698" priority="96" operator="containsText" text="CDHU">
      <formula>NOT(ISERROR(SEARCH("CDHU",B72)))</formula>
    </cfRule>
  </conditionalFormatting>
  <conditionalFormatting sqref="B33:B34">
    <cfRule type="containsText" dxfId="1697" priority="163" operator="containsText" text="PESQUISA DE MERCADO">
      <formula>NOT(ISERROR(SEARCH("PESQUISA DE MERCADO",B33)))</formula>
    </cfRule>
    <cfRule type="containsText" dxfId="1696" priority="164" operator="containsText" text="CPU">
      <formula>NOT(ISERROR(SEARCH("CPU",B33)))</formula>
    </cfRule>
    <cfRule type="containsText" dxfId="1695" priority="165" operator="containsText" text="LICITADO">
      <formula>NOT(ISERROR(SEARCH("LICITADO",B33)))</formula>
    </cfRule>
    <cfRule type="containsText" dxfId="1694" priority="166" operator="containsText" text="OUTROS">
      <formula>NOT(ISERROR(SEARCH("OUTROS",B33)))</formula>
    </cfRule>
    <cfRule type="containsText" dxfId="1693" priority="167" operator="containsText" text="SINAPI">
      <formula>NOT(ISERROR(SEARCH("SINAPI",B33)))</formula>
    </cfRule>
    <cfRule type="containsText" dxfId="1692" priority="168" operator="containsText" text="SIURB-INFRA">
      <formula>NOT(ISERROR(SEARCH("SIURB-INFRA",B33)))</formula>
    </cfRule>
    <cfRule type="containsText" dxfId="1691" priority="169" operator="containsText" text="SIURB-EDIF">
      <formula>NOT(ISERROR(SEARCH("SIURB-EDIF",B33)))</formula>
    </cfRule>
    <cfRule type="containsText" dxfId="1690" priority="170" operator="containsText" text="CDHU">
      <formula>NOT(ISERROR(SEARCH("CDHU",B33)))</formula>
    </cfRule>
  </conditionalFormatting>
  <conditionalFormatting sqref="H31">
    <cfRule type="cellIs" dxfId="1689" priority="162" operator="equal">
      <formula>0</formula>
    </cfRule>
  </conditionalFormatting>
  <conditionalFormatting sqref="H34">
    <cfRule type="cellIs" dxfId="1688" priority="161" operator="equal">
      <formula>0</formula>
    </cfRule>
  </conditionalFormatting>
  <conditionalFormatting sqref="H33">
    <cfRule type="cellIs" dxfId="1687" priority="160" operator="equal">
      <formula>0</formula>
    </cfRule>
  </conditionalFormatting>
  <conditionalFormatting sqref="B35">
    <cfRule type="containsText" dxfId="1686" priority="152" operator="containsText" text="PESQUISA DE MERCADO">
      <formula>NOT(ISERROR(SEARCH("PESQUISA DE MERCADO",B35)))</formula>
    </cfRule>
    <cfRule type="containsText" dxfId="1685" priority="153" operator="containsText" text="CPU">
      <formula>NOT(ISERROR(SEARCH("CPU",B35)))</formula>
    </cfRule>
    <cfRule type="containsText" dxfId="1684" priority="154" operator="containsText" text="LICITADO">
      <formula>NOT(ISERROR(SEARCH("LICITADO",B35)))</formula>
    </cfRule>
    <cfRule type="containsText" dxfId="1683" priority="155" operator="containsText" text="OUTROS">
      <formula>NOT(ISERROR(SEARCH("OUTROS",B35)))</formula>
    </cfRule>
    <cfRule type="containsText" dxfId="1682" priority="156" operator="containsText" text="SINAPI">
      <formula>NOT(ISERROR(SEARCH("SINAPI",B35)))</formula>
    </cfRule>
    <cfRule type="containsText" dxfId="1681" priority="157" operator="containsText" text="SIURB-INFRA">
      <formula>NOT(ISERROR(SEARCH("SIURB-INFRA",B35)))</formula>
    </cfRule>
    <cfRule type="containsText" dxfId="1680" priority="158" operator="containsText" text="SIURB-EDIF">
      <formula>NOT(ISERROR(SEARCH("SIURB-EDIF",B35)))</formula>
    </cfRule>
    <cfRule type="containsText" dxfId="1679" priority="159" operator="containsText" text="CDHU">
      <formula>NOT(ISERROR(SEARCH("CDHU",B35)))</formula>
    </cfRule>
  </conditionalFormatting>
  <conditionalFormatting sqref="H35">
    <cfRule type="cellIs" dxfId="1678" priority="151" operator="equal">
      <formula>0</formula>
    </cfRule>
  </conditionalFormatting>
  <conditionalFormatting sqref="B36">
    <cfRule type="containsText" dxfId="1677" priority="143" operator="containsText" text="PESQUISA DE MERCADO">
      <formula>NOT(ISERROR(SEARCH("PESQUISA DE MERCADO",B36)))</formula>
    </cfRule>
    <cfRule type="containsText" dxfId="1676" priority="144" operator="containsText" text="CPU">
      <formula>NOT(ISERROR(SEARCH("CPU",B36)))</formula>
    </cfRule>
    <cfRule type="containsText" dxfId="1675" priority="145" operator="containsText" text="LICITADO">
      <formula>NOT(ISERROR(SEARCH("LICITADO",B36)))</formula>
    </cfRule>
    <cfRule type="containsText" dxfId="1674" priority="146" operator="containsText" text="OUTROS">
      <formula>NOT(ISERROR(SEARCH("OUTROS",B36)))</formula>
    </cfRule>
    <cfRule type="containsText" dxfId="1673" priority="147" operator="containsText" text="SINAPI">
      <formula>NOT(ISERROR(SEARCH("SINAPI",B36)))</formula>
    </cfRule>
    <cfRule type="containsText" dxfId="1672" priority="148" operator="containsText" text="SIURB-INFRA">
      <formula>NOT(ISERROR(SEARCH("SIURB-INFRA",B36)))</formula>
    </cfRule>
    <cfRule type="containsText" dxfId="1671" priority="149" operator="containsText" text="SIURB-EDIF">
      <formula>NOT(ISERROR(SEARCH("SIURB-EDIF",B36)))</formula>
    </cfRule>
    <cfRule type="containsText" dxfId="1670" priority="150" operator="containsText" text="CDHU">
      <formula>NOT(ISERROR(SEARCH("CDHU",B36)))</formula>
    </cfRule>
  </conditionalFormatting>
  <conditionalFormatting sqref="H36">
    <cfRule type="cellIs" dxfId="1669" priority="142" operator="equal">
      <formula>0</formula>
    </cfRule>
  </conditionalFormatting>
  <conditionalFormatting sqref="B37">
    <cfRule type="containsText" dxfId="1668" priority="134" operator="containsText" text="PESQUISA DE MERCADO">
      <formula>NOT(ISERROR(SEARCH("PESQUISA DE MERCADO",B37)))</formula>
    </cfRule>
    <cfRule type="containsText" dxfId="1667" priority="135" operator="containsText" text="CPU">
      <formula>NOT(ISERROR(SEARCH("CPU",B37)))</formula>
    </cfRule>
    <cfRule type="containsText" dxfId="1666" priority="136" operator="containsText" text="LICITADO">
      <formula>NOT(ISERROR(SEARCH("LICITADO",B37)))</formula>
    </cfRule>
    <cfRule type="containsText" dxfId="1665" priority="137" operator="containsText" text="OUTROS">
      <formula>NOT(ISERROR(SEARCH("OUTROS",B37)))</formula>
    </cfRule>
    <cfRule type="containsText" dxfId="1664" priority="138" operator="containsText" text="SINAPI">
      <formula>NOT(ISERROR(SEARCH("SINAPI",B37)))</formula>
    </cfRule>
    <cfRule type="containsText" dxfId="1663" priority="139" operator="containsText" text="SIURB-INFRA">
      <formula>NOT(ISERROR(SEARCH("SIURB-INFRA",B37)))</formula>
    </cfRule>
    <cfRule type="containsText" dxfId="1662" priority="140" operator="containsText" text="SIURB-EDIF">
      <formula>NOT(ISERROR(SEARCH("SIURB-EDIF",B37)))</formula>
    </cfRule>
    <cfRule type="containsText" dxfId="1661" priority="141" operator="containsText" text="CDHU">
      <formula>NOT(ISERROR(SEARCH("CDHU",B37)))</formula>
    </cfRule>
  </conditionalFormatting>
  <conditionalFormatting sqref="H37">
    <cfRule type="cellIs" dxfId="1660" priority="133" operator="equal">
      <formula>0</formula>
    </cfRule>
  </conditionalFormatting>
  <conditionalFormatting sqref="H48">
    <cfRule type="cellIs" dxfId="1659" priority="115" operator="equal">
      <formula>0</formula>
    </cfRule>
  </conditionalFormatting>
  <conditionalFormatting sqref="H44">
    <cfRule type="cellIs" dxfId="1658" priority="116" operator="equal">
      <formula>0</formula>
    </cfRule>
  </conditionalFormatting>
  <conditionalFormatting sqref="H45">
    <cfRule type="cellIs" dxfId="1657" priority="114" operator="equal">
      <formula>0</formula>
    </cfRule>
  </conditionalFormatting>
  <conditionalFormatting sqref="H55">
    <cfRule type="cellIs" dxfId="1656" priority="113" operator="equal">
      <formula>0</formula>
    </cfRule>
  </conditionalFormatting>
  <conditionalFormatting sqref="H49">
    <cfRule type="cellIs" dxfId="1655" priority="112" operator="equal">
      <formula>0</formula>
    </cfRule>
  </conditionalFormatting>
  <conditionalFormatting sqref="H50">
    <cfRule type="cellIs" dxfId="1654" priority="111" operator="equal">
      <formula>0</formula>
    </cfRule>
  </conditionalFormatting>
  <conditionalFormatting sqref="H54">
    <cfRule type="cellIs" dxfId="1653" priority="110" operator="equal">
      <formula>0</formula>
    </cfRule>
  </conditionalFormatting>
  <conditionalFormatting sqref="H56">
    <cfRule type="cellIs" dxfId="1652" priority="109" operator="equal">
      <formula>0</formula>
    </cfRule>
  </conditionalFormatting>
  <conditionalFormatting sqref="H58">
    <cfRule type="cellIs" dxfId="1651" priority="108" operator="equal">
      <formula>0</formula>
    </cfRule>
  </conditionalFormatting>
  <conditionalFormatting sqref="H59">
    <cfRule type="cellIs" dxfId="1650" priority="107" operator="equal">
      <formula>0</formula>
    </cfRule>
  </conditionalFormatting>
  <conditionalFormatting sqref="H57">
    <cfRule type="cellIs" dxfId="1649" priority="106" operator="equal">
      <formula>0</formula>
    </cfRule>
  </conditionalFormatting>
  <conditionalFormatting sqref="H51">
    <cfRule type="cellIs" dxfId="1648" priority="105" operator="equal">
      <formula>0</formula>
    </cfRule>
  </conditionalFormatting>
  <conditionalFormatting sqref="H72:H74">
    <cfRule type="cellIs" dxfId="1647" priority="88" operator="equal">
      <formula>0</formula>
    </cfRule>
  </conditionalFormatting>
  <conditionalFormatting sqref="B63">
    <cfRule type="containsText" dxfId="1646" priority="80" operator="containsText" text="PESQUISA DE MERCADO">
      <formula>NOT(ISERROR(SEARCH("PESQUISA DE MERCADO",B63)))</formula>
    </cfRule>
    <cfRule type="containsText" dxfId="1645" priority="81" operator="containsText" text="CPU">
      <formula>NOT(ISERROR(SEARCH("CPU",B63)))</formula>
    </cfRule>
    <cfRule type="containsText" dxfId="1644" priority="82" operator="containsText" text="LICITADO">
      <formula>NOT(ISERROR(SEARCH("LICITADO",B63)))</formula>
    </cfRule>
    <cfRule type="containsText" dxfId="1643" priority="83" operator="containsText" text="OUTROS">
      <formula>NOT(ISERROR(SEARCH("OUTROS",B63)))</formula>
    </cfRule>
    <cfRule type="containsText" dxfId="1642" priority="84" operator="containsText" text="SINAPI">
      <formula>NOT(ISERROR(SEARCH("SINAPI",B63)))</formula>
    </cfRule>
    <cfRule type="containsText" dxfId="1641" priority="85" operator="containsText" text="SIURB-INFRA">
      <formula>NOT(ISERROR(SEARCH("SIURB-INFRA",B63)))</formula>
    </cfRule>
    <cfRule type="containsText" dxfId="1640" priority="86" operator="containsText" text="SIURB-EDIF">
      <formula>NOT(ISERROR(SEARCH("SIURB-EDIF",B63)))</formula>
    </cfRule>
    <cfRule type="containsText" dxfId="1639" priority="87" operator="containsText" text="CDHU">
      <formula>NOT(ISERROR(SEARCH("CDHU",B63)))</formula>
    </cfRule>
  </conditionalFormatting>
  <conditionalFormatting sqref="H63:H64">
    <cfRule type="cellIs" dxfId="1638" priority="79" operator="equal">
      <formula>0</formula>
    </cfRule>
  </conditionalFormatting>
  <conditionalFormatting sqref="B69">
    <cfRule type="containsText" dxfId="1637" priority="71" operator="containsText" text="PESQUISA DE MERCADO">
      <formula>NOT(ISERROR(SEARCH("PESQUISA DE MERCADO",B69)))</formula>
    </cfRule>
    <cfRule type="containsText" dxfId="1636" priority="72" operator="containsText" text="CPU">
      <formula>NOT(ISERROR(SEARCH("CPU",B69)))</formula>
    </cfRule>
    <cfRule type="containsText" dxfId="1635" priority="73" operator="containsText" text="LICITADO">
      <formula>NOT(ISERROR(SEARCH("LICITADO",B69)))</formula>
    </cfRule>
    <cfRule type="containsText" dxfId="1634" priority="74" operator="containsText" text="OUTROS">
      <formula>NOT(ISERROR(SEARCH("OUTROS",B69)))</formula>
    </cfRule>
    <cfRule type="containsText" dxfId="1633" priority="75" operator="containsText" text="SINAPI">
      <formula>NOT(ISERROR(SEARCH("SINAPI",B69)))</formula>
    </cfRule>
    <cfRule type="containsText" dxfId="1632" priority="76" operator="containsText" text="SIURB-INFRA">
      <formula>NOT(ISERROR(SEARCH("SIURB-INFRA",B69)))</formula>
    </cfRule>
    <cfRule type="containsText" dxfId="1631" priority="77" operator="containsText" text="SIURB-EDIF">
      <formula>NOT(ISERROR(SEARCH("SIURB-EDIF",B69)))</formula>
    </cfRule>
    <cfRule type="containsText" dxfId="1630" priority="78" operator="containsText" text="CDHU">
      <formula>NOT(ISERROR(SEARCH("CDHU",B69)))</formula>
    </cfRule>
  </conditionalFormatting>
  <conditionalFormatting sqref="B77">
    <cfRule type="containsText" dxfId="1629" priority="63" operator="containsText" text="PESQUISA DE MERCADO">
      <formula>NOT(ISERROR(SEARCH("PESQUISA DE MERCADO",B77)))</formula>
    </cfRule>
    <cfRule type="containsText" dxfId="1628" priority="64" operator="containsText" text="CPU">
      <formula>NOT(ISERROR(SEARCH("CPU",B77)))</formula>
    </cfRule>
    <cfRule type="containsText" dxfId="1627" priority="65" operator="containsText" text="LICITADO">
      <formula>NOT(ISERROR(SEARCH("LICITADO",B77)))</formula>
    </cfRule>
    <cfRule type="containsText" dxfId="1626" priority="66" operator="containsText" text="OUTROS">
      <formula>NOT(ISERROR(SEARCH("OUTROS",B77)))</formula>
    </cfRule>
    <cfRule type="containsText" dxfId="1625" priority="67" operator="containsText" text="SINAPI">
      <formula>NOT(ISERROR(SEARCH("SINAPI",B77)))</formula>
    </cfRule>
    <cfRule type="containsText" dxfId="1624" priority="68" operator="containsText" text="SIURB-INFRA">
      <formula>NOT(ISERROR(SEARCH("SIURB-INFRA",B77)))</formula>
    </cfRule>
    <cfRule type="containsText" dxfId="1623" priority="69" operator="containsText" text="SIURB-EDIF">
      <formula>NOT(ISERROR(SEARCH("SIURB-EDIF",B77)))</formula>
    </cfRule>
    <cfRule type="containsText" dxfId="1622" priority="70" operator="containsText" text="CDHU">
      <formula>NOT(ISERROR(SEARCH("CDHU",B77)))</formula>
    </cfRule>
  </conditionalFormatting>
  <conditionalFormatting sqref="H77">
    <cfRule type="cellIs" dxfId="1621" priority="62" operator="equal">
      <formula>0</formula>
    </cfRule>
  </conditionalFormatting>
  <conditionalFormatting sqref="H81">
    <cfRule type="cellIs" dxfId="1620" priority="61" operator="equal">
      <formula>0</formula>
    </cfRule>
  </conditionalFormatting>
  <conditionalFormatting sqref="B80">
    <cfRule type="containsText" dxfId="1619" priority="53" operator="containsText" text="PESQUISA DE MERCADO">
      <formula>NOT(ISERROR(SEARCH("PESQUISA DE MERCADO",B80)))</formula>
    </cfRule>
    <cfRule type="containsText" dxfId="1618" priority="54" operator="containsText" text="CPU">
      <formula>NOT(ISERROR(SEARCH("CPU",B80)))</formula>
    </cfRule>
    <cfRule type="containsText" dxfId="1617" priority="55" operator="containsText" text="LICITADO">
      <formula>NOT(ISERROR(SEARCH("LICITADO",B80)))</formula>
    </cfRule>
    <cfRule type="containsText" dxfId="1616" priority="56" operator="containsText" text="OUTROS">
      <formula>NOT(ISERROR(SEARCH("OUTROS",B80)))</formula>
    </cfRule>
    <cfRule type="containsText" dxfId="1615" priority="57" operator="containsText" text="SINAPI">
      <formula>NOT(ISERROR(SEARCH("SINAPI",B80)))</formula>
    </cfRule>
    <cfRule type="containsText" dxfId="1614" priority="58" operator="containsText" text="SIURB-INFRA">
      <formula>NOT(ISERROR(SEARCH("SIURB-INFRA",B80)))</formula>
    </cfRule>
    <cfRule type="containsText" dxfId="1613" priority="59" operator="containsText" text="SIURB-EDIF">
      <formula>NOT(ISERROR(SEARCH("SIURB-EDIF",B80)))</formula>
    </cfRule>
    <cfRule type="containsText" dxfId="1612" priority="60" operator="containsText" text="CDHU">
      <formula>NOT(ISERROR(SEARCH("CDHU",B80)))</formula>
    </cfRule>
  </conditionalFormatting>
  <conditionalFormatting sqref="B81">
    <cfRule type="containsText" dxfId="1611" priority="45" operator="containsText" text="PESQUISA DE MERCADO">
      <formula>NOT(ISERROR(SEARCH("PESQUISA DE MERCADO",B81)))</formula>
    </cfRule>
    <cfRule type="containsText" dxfId="1610" priority="46" operator="containsText" text="CPU">
      <formula>NOT(ISERROR(SEARCH("CPU",B81)))</formula>
    </cfRule>
    <cfRule type="containsText" dxfId="1609" priority="47" operator="containsText" text="LICITADO">
      <formula>NOT(ISERROR(SEARCH("LICITADO",B81)))</formula>
    </cfRule>
    <cfRule type="containsText" dxfId="1608" priority="48" operator="containsText" text="OUTROS">
      <formula>NOT(ISERROR(SEARCH("OUTROS",B81)))</formula>
    </cfRule>
    <cfRule type="containsText" dxfId="1607" priority="49" operator="containsText" text="SINAPI">
      <formula>NOT(ISERROR(SEARCH("SINAPI",B81)))</formula>
    </cfRule>
    <cfRule type="containsText" dxfId="1606" priority="50" operator="containsText" text="SIURB-INFRA">
      <formula>NOT(ISERROR(SEARCH("SIURB-INFRA",B81)))</formula>
    </cfRule>
    <cfRule type="containsText" dxfId="1605" priority="51" operator="containsText" text="SIURB-EDIF">
      <formula>NOT(ISERROR(SEARCH("SIURB-EDIF",B81)))</formula>
    </cfRule>
    <cfRule type="containsText" dxfId="1604" priority="52" operator="containsText" text="CDHU">
      <formula>NOT(ISERROR(SEARCH("CDHU",B81)))</formula>
    </cfRule>
  </conditionalFormatting>
  <conditionalFormatting sqref="B32">
    <cfRule type="containsText" dxfId="1603" priority="37" operator="containsText" text="PESQUISA DE MERCADO">
      <formula>NOT(ISERROR(SEARCH("PESQUISA DE MERCADO",B32)))</formula>
    </cfRule>
    <cfRule type="containsText" dxfId="1602" priority="38" operator="containsText" text="CPU">
      <formula>NOT(ISERROR(SEARCH("CPU",B32)))</formula>
    </cfRule>
    <cfRule type="containsText" dxfId="1601" priority="39" operator="containsText" text="LICITADO">
      <formula>NOT(ISERROR(SEARCH("LICITADO",B32)))</formula>
    </cfRule>
    <cfRule type="containsText" dxfId="1600" priority="40" operator="containsText" text="OUTROS">
      <formula>NOT(ISERROR(SEARCH("OUTROS",B32)))</formula>
    </cfRule>
    <cfRule type="containsText" dxfId="1599" priority="41" operator="containsText" text="SINAPI">
      <formula>NOT(ISERROR(SEARCH("SINAPI",B32)))</formula>
    </cfRule>
    <cfRule type="containsText" dxfId="1598" priority="42" operator="containsText" text="SIURB-INFRA">
      <formula>NOT(ISERROR(SEARCH("SIURB-INFRA",B32)))</formula>
    </cfRule>
    <cfRule type="containsText" dxfId="1597" priority="43" operator="containsText" text="SIURB-EDIF">
      <formula>NOT(ISERROR(SEARCH("SIURB-EDIF",B32)))</formula>
    </cfRule>
    <cfRule type="containsText" dxfId="1596" priority="44" operator="containsText" text="CDHU">
      <formula>NOT(ISERROR(SEARCH("CDHU",B32)))</formula>
    </cfRule>
  </conditionalFormatting>
  <conditionalFormatting sqref="H32">
    <cfRule type="cellIs" dxfId="1595" priority="36" operator="equal">
      <formula>0</formula>
    </cfRule>
  </conditionalFormatting>
  <conditionalFormatting sqref="B40">
    <cfRule type="containsText" dxfId="1594" priority="10" operator="containsText" text="PESQUISA DE MERCADO">
      <formula>NOT(ISERROR(SEARCH("PESQUISA DE MERCADO",B40)))</formula>
    </cfRule>
    <cfRule type="containsText" dxfId="1593" priority="11" operator="containsText" text="CPU">
      <formula>NOT(ISERROR(SEARCH("CPU",B40)))</formula>
    </cfRule>
    <cfRule type="containsText" dxfId="1592" priority="12" operator="containsText" text="LICITADO">
      <formula>NOT(ISERROR(SEARCH("LICITADO",B40)))</formula>
    </cfRule>
    <cfRule type="containsText" dxfId="1591" priority="13" operator="containsText" text="OUTROS">
      <formula>NOT(ISERROR(SEARCH("OUTROS",B40)))</formula>
    </cfRule>
    <cfRule type="containsText" dxfId="1590" priority="14" operator="containsText" text="SINAPI">
      <formula>NOT(ISERROR(SEARCH("SINAPI",B40)))</formula>
    </cfRule>
    <cfRule type="containsText" dxfId="1589" priority="15" operator="containsText" text="SIURB-INFRA">
      <formula>NOT(ISERROR(SEARCH("SIURB-INFRA",B40)))</formula>
    </cfRule>
    <cfRule type="containsText" dxfId="1588" priority="16" operator="containsText" text="SIURB-EDIF">
      <formula>NOT(ISERROR(SEARCH("SIURB-EDIF",B40)))</formula>
    </cfRule>
    <cfRule type="containsText" dxfId="1587" priority="17" operator="containsText" text="CDHU">
      <formula>NOT(ISERROR(SEARCH("CDHU",B40)))</formula>
    </cfRule>
  </conditionalFormatting>
  <conditionalFormatting sqref="H40">
    <cfRule type="cellIs" dxfId="1586" priority="9" operator="equal">
      <formula>0</formula>
    </cfRule>
  </conditionalFormatting>
  <conditionalFormatting sqref="B38">
    <cfRule type="containsText" dxfId="1585" priority="28" operator="containsText" text="PESQUISA DE MERCADO">
      <formula>NOT(ISERROR(SEARCH("PESQUISA DE MERCADO",B38)))</formula>
    </cfRule>
    <cfRule type="containsText" dxfId="1584" priority="29" operator="containsText" text="CPU">
      <formula>NOT(ISERROR(SEARCH("CPU",B38)))</formula>
    </cfRule>
    <cfRule type="containsText" dxfId="1583" priority="30" operator="containsText" text="LICITADO">
      <formula>NOT(ISERROR(SEARCH("LICITADO",B38)))</formula>
    </cfRule>
    <cfRule type="containsText" dxfId="1582" priority="31" operator="containsText" text="OUTROS">
      <formula>NOT(ISERROR(SEARCH("OUTROS",B38)))</formula>
    </cfRule>
    <cfRule type="containsText" dxfId="1581" priority="32" operator="containsText" text="SINAPI">
      <formula>NOT(ISERROR(SEARCH("SINAPI",B38)))</formula>
    </cfRule>
    <cfRule type="containsText" dxfId="1580" priority="33" operator="containsText" text="SIURB-INFRA">
      <formula>NOT(ISERROR(SEARCH("SIURB-INFRA",B38)))</formula>
    </cfRule>
    <cfRule type="containsText" dxfId="1579" priority="34" operator="containsText" text="SIURB-EDIF">
      <formula>NOT(ISERROR(SEARCH("SIURB-EDIF",B38)))</formula>
    </cfRule>
    <cfRule type="containsText" dxfId="1578" priority="35" operator="containsText" text="CDHU">
      <formula>NOT(ISERROR(SEARCH("CDHU",B38)))</formula>
    </cfRule>
  </conditionalFormatting>
  <conditionalFormatting sqref="H38">
    <cfRule type="cellIs" dxfId="1577" priority="27" operator="equal">
      <formula>0</formula>
    </cfRule>
  </conditionalFormatting>
  <conditionalFormatting sqref="B39">
    <cfRule type="containsText" dxfId="1576" priority="19" operator="containsText" text="PESQUISA DE MERCADO">
      <formula>NOT(ISERROR(SEARCH("PESQUISA DE MERCADO",B39)))</formula>
    </cfRule>
    <cfRule type="containsText" dxfId="1575" priority="20" operator="containsText" text="CPU">
      <formula>NOT(ISERROR(SEARCH("CPU",B39)))</formula>
    </cfRule>
    <cfRule type="containsText" dxfId="1574" priority="21" operator="containsText" text="LICITADO">
      <formula>NOT(ISERROR(SEARCH("LICITADO",B39)))</formula>
    </cfRule>
    <cfRule type="containsText" dxfId="1573" priority="22" operator="containsText" text="OUTROS">
      <formula>NOT(ISERROR(SEARCH("OUTROS",B39)))</formula>
    </cfRule>
    <cfRule type="containsText" dxfId="1572" priority="23" operator="containsText" text="SINAPI">
      <formula>NOT(ISERROR(SEARCH("SINAPI",B39)))</formula>
    </cfRule>
    <cfRule type="containsText" dxfId="1571" priority="24" operator="containsText" text="SIURB-INFRA">
      <formula>NOT(ISERROR(SEARCH("SIURB-INFRA",B39)))</formula>
    </cfRule>
    <cfRule type="containsText" dxfId="1570" priority="25" operator="containsText" text="SIURB-EDIF">
      <formula>NOT(ISERROR(SEARCH("SIURB-EDIF",B39)))</formula>
    </cfRule>
    <cfRule type="containsText" dxfId="1569" priority="26" operator="containsText" text="CDHU">
      <formula>NOT(ISERROR(SEARCH("CDHU",B39)))</formula>
    </cfRule>
  </conditionalFormatting>
  <conditionalFormatting sqref="H39">
    <cfRule type="cellIs" dxfId="1568" priority="18" operator="equal">
      <formula>0</formula>
    </cfRule>
  </conditionalFormatting>
  <conditionalFormatting sqref="B31">
    <cfRule type="containsText" dxfId="1567" priority="1" operator="containsText" text="PESQUISA DE MERCADO">
      <formula>NOT(ISERROR(SEARCH("PESQUISA DE MERCADO",B31)))</formula>
    </cfRule>
    <cfRule type="containsText" dxfId="1566" priority="2" operator="containsText" text="CPU">
      <formula>NOT(ISERROR(SEARCH("CPU",B31)))</formula>
    </cfRule>
    <cfRule type="containsText" dxfId="1565" priority="3" operator="containsText" text="LICITADO">
      <formula>NOT(ISERROR(SEARCH("LICITADO",B31)))</formula>
    </cfRule>
    <cfRule type="containsText" dxfId="1564" priority="4" operator="containsText" text="OUTROS">
      <formula>NOT(ISERROR(SEARCH("OUTROS",B31)))</formula>
    </cfRule>
    <cfRule type="containsText" dxfId="1563" priority="5" operator="containsText" text="SINAPI">
      <formula>NOT(ISERROR(SEARCH("SINAPI",B31)))</formula>
    </cfRule>
    <cfRule type="containsText" dxfId="1562" priority="6" operator="containsText" text="SIURB-INFRA">
      <formula>NOT(ISERROR(SEARCH("SIURB-INFRA",B31)))</formula>
    </cfRule>
    <cfRule type="containsText" dxfId="1561" priority="7" operator="containsText" text="SIURB-EDIF">
      <formula>NOT(ISERROR(SEARCH("SIURB-EDIF",B31)))</formula>
    </cfRule>
    <cfRule type="containsText" dxfId="1560" priority="8" operator="containsText" text="CDHU">
      <formula>NOT(ISERROR(SEARCH("CDHU",B31)))</formula>
    </cfRule>
  </conditionalFormatting>
  <dataValidations count="2">
    <dataValidation type="list" allowBlank="1" showInputMessage="1" showErrorMessage="1" sqref="B15:B22 B24 B43:B56 B58:B59 B32:B40 B62:B69 B71:B78" xr:uid="{E8C8EFEE-1813-4EFC-A18A-27548EC5381D}">
      <formula1>"CDHU,SIURB-EDIF,SIURB-INFRA,SINAPI,OUTROS,LICITADO,PESQUISA DE MARCADO,CPU"</formula1>
    </dataValidation>
    <dataValidation type="list" allowBlank="1" showInputMessage="1" showErrorMessage="1" sqref="B25:B29 B23 B60 B41 B57 B80:B82 B31" xr:uid="{406BC9C0-137A-4D6B-81FC-F8C6956A7AC7}">
      <formula1>"CDHU,SIURB-EDIF,SIURB-INFRA,SINAPI,OUTROS,LICITADO,PESQUISA DE MERCADO,CPU"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2CB1C-F4DA-4CFF-A88A-6279731AFE37}">
  <dimension ref="A1:AF163"/>
  <sheetViews>
    <sheetView topLeftCell="A114" zoomScale="55" zoomScaleNormal="55" workbookViewId="0">
      <selection activeCell="I161" sqref="I161"/>
    </sheetView>
  </sheetViews>
  <sheetFormatPr defaultColWidth="6.7109375" defaultRowHeight="18" customHeight="1" outlineLevelRow="1" x14ac:dyDescent="0.25"/>
  <cols>
    <col min="1" max="1" width="16.85546875" style="96" customWidth="1"/>
    <col min="2" max="2" width="18" style="96" customWidth="1"/>
    <col min="3" max="3" width="14.28515625" style="140" customWidth="1"/>
    <col min="4" max="4" width="47.7109375" style="96" customWidth="1"/>
    <col min="5" max="5" width="52.42578125" style="96" customWidth="1"/>
    <col min="6" max="6" width="28.7109375" style="96" customWidth="1"/>
    <col min="7" max="7" width="15.140625" style="96" customWidth="1"/>
    <col min="8" max="8" width="13.85546875" style="214" customWidth="1"/>
    <col min="9" max="9" width="24.28515625" style="96" customWidth="1"/>
    <col min="10" max="11" width="27.140625" style="96" bestFit="1" customWidth="1"/>
    <col min="12" max="12" width="20.7109375" style="96" customWidth="1"/>
    <col min="13" max="13" width="13.7109375" style="96" customWidth="1"/>
    <col min="14" max="14" width="29" style="96" customWidth="1"/>
    <col min="15" max="15" width="9.7109375" style="96" customWidth="1"/>
    <col min="16" max="16" width="20.140625" style="96" customWidth="1"/>
    <col min="17" max="17" width="23.140625" style="96" customWidth="1"/>
    <col min="18" max="32" width="6.7109375" style="96"/>
    <col min="33" max="33" width="10.5703125" style="96" customWidth="1"/>
    <col min="34" max="16384" width="6.7109375" style="96"/>
  </cols>
  <sheetData>
    <row r="1" spans="1:20" ht="15" customHeight="1" x14ac:dyDescent="0.25">
      <c r="A1" s="90"/>
      <c r="B1" s="91"/>
      <c r="C1" s="146"/>
      <c r="D1" s="426" t="str">
        <f>[25]Capa!H1</f>
        <v>DIVISÃO DE CUSTOS E ORÇAMENTOS</v>
      </c>
      <c r="E1" s="427"/>
      <c r="F1" s="427"/>
      <c r="G1" s="427"/>
      <c r="H1" s="427"/>
      <c r="I1" s="427"/>
      <c r="J1" s="427"/>
      <c r="K1" s="93"/>
      <c r="L1" s="94"/>
      <c r="M1" s="94"/>
      <c r="N1" s="95"/>
    </row>
    <row r="2" spans="1:20" ht="15" customHeight="1" x14ac:dyDescent="0.25">
      <c r="A2" s="97"/>
      <c r="B2" s="113"/>
      <c r="C2" s="116"/>
      <c r="D2" s="428"/>
      <c r="E2" s="429"/>
      <c r="F2" s="429"/>
      <c r="G2" s="429"/>
      <c r="H2" s="429"/>
      <c r="I2" s="429"/>
      <c r="J2" s="429"/>
      <c r="K2" s="386" t="s">
        <v>0</v>
      </c>
      <c r="L2" s="387"/>
      <c r="M2" s="387"/>
      <c r="N2" s="388"/>
    </row>
    <row r="3" spans="1:20" ht="15" customHeight="1" x14ac:dyDescent="0.25">
      <c r="A3" s="97"/>
      <c r="B3" s="113"/>
      <c r="C3" s="116"/>
      <c r="D3" s="351" t="s">
        <v>1</v>
      </c>
      <c r="E3" s="352"/>
      <c r="F3" s="352"/>
      <c r="G3" s="352"/>
      <c r="H3" s="352"/>
      <c r="I3" s="351" t="s">
        <v>17</v>
      </c>
      <c r="J3" s="352"/>
      <c r="K3" s="142" t="s">
        <v>80</v>
      </c>
      <c r="L3" s="103"/>
      <c r="M3" s="392" t="s">
        <v>103</v>
      </c>
      <c r="N3" s="393"/>
    </row>
    <row r="4" spans="1:20" ht="15" customHeight="1" x14ac:dyDescent="0.25">
      <c r="A4" s="97"/>
      <c r="B4" s="113"/>
      <c r="C4" s="116"/>
      <c r="D4" s="423" t="str">
        <f>[25]Capa!H4</f>
        <v>PLANILHA ORÇAMENTÁRIA</v>
      </c>
      <c r="E4" s="424"/>
      <c r="F4" s="424"/>
      <c r="G4" s="424"/>
      <c r="H4" s="424"/>
      <c r="I4" s="423" t="s">
        <v>125</v>
      </c>
      <c r="J4" s="424"/>
      <c r="K4" s="119">
        <f>[25]Capa!AB4</f>
        <v>0</v>
      </c>
      <c r="L4" s="139" t="s">
        <v>3</v>
      </c>
      <c r="M4" s="138"/>
      <c r="N4" s="139" t="s">
        <v>98</v>
      </c>
    </row>
    <row r="5" spans="1:20" ht="15" customHeight="1" x14ac:dyDescent="0.25">
      <c r="A5" s="97"/>
      <c r="B5" s="113"/>
      <c r="C5" s="116"/>
      <c r="D5" s="141" t="str">
        <f>[25]Capa!H5</f>
        <v>PLANILHA TIPO:</v>
      </c>
      <c r="E5" s="141" t="str">
        <f>[25]Capa!M5</f>
        <v>PLANILHA QUANTITATIVA ELABORADA POR:</v>
      </c>
      <c r="F5" s="351" t="str">
        <f>[25]Capa!R5</f>
        <v>PLANILHA DE CUSTOS ELABORADA POR:</v>
      </c>
      <c r="G5" s="352"/>
      <c r="H5" s="352"/>
      <c r="I5" s="147" t="s">
        <v>78</v>
      </c>
      <c r="J5" s="148" t="str">
        <f>[25]Capa!Z5</f>
        <v>PLANILHA Nº</v>
      </c>
      <c r="K5" s="119">
        <f>[25]Capa!AB5</f>
        <v>0</v>
      </c>
      <c r="L5" s="139" t="s">
        <v>4</v>
      </c>
      <c r="M5" s="138"/>
      <c r="N5" s="139" t="s">
        <v>99</v>
      </c>
    </row>
    <row r="6" spans="1:20" ht="15" customHeight="1" x14ac:dyDescent="0.25">
      <c r="A6" s="97"/>
      <c r="B6" s="113"/>
      <c r="C6" s="116"/>
      <c r="D6" s="149" t="str">
        <f>[25]Capa!H7</f>
        <v>PREÇO REFERENCIAL</v>
      </c>
      <c r="E6" s="149" t="str">
        <f>[25]Capa!M7</f>
        <v>DI-AAC-CRC</v>
      </c>
      <c r="F6" s="423" t="str">
        <f>[25]Capa!R7</f>
        <v>DCO - LFL</v>
      </c>
      <c r="G6" s="424"/>
      <c r="H6" s="424"/>
      <c r="I6" s="150" t="str">
        <f>[25]Capa!W7</f>
        <v>013/20</v>
      </c>
      <c r="J6" s="215" t="str">
        <f>[25]Capa!Z7</f>
        <v>02/05</v>
      </c>
      <c r="K6" s="119" t="str">
        <f>[25]Capa!AB6</f>
        <v>X</v>
      </c>
      <c r="L6" s="139" t="s">
        <v>5</v>
      </c>
      <c r="M6" s="138" t="s">
        <v>84</v>
      </c>
      <c r="N6" s="139" t="s">
        <v>100</v>
      </c>
    </row>
    <row r="7" spans="1:20" ht="15" customHeight="1" x14ac:dyDescent="0.25">
      <c r="A7" s="97"/>
      <c r="B7" s="113"/>
      <c r="C7" s="116"/>
      <c r="D7" s="351" t="s">
        <v>7</v>
      </c>
      <c r="E7" s="352"/>
      <c r="F7" s="352"/>
      <c r="G7" s="352"/>
      <c r="H7" s="352"/>
      <c r="I7" s="141" t="s">
        <v>8</v>
      </c>
      <c r="J7" s="141" t="s">
        <v>9</v>
      </c>
      <c r="K7" s="119">
        <f>[25]Capa!AB7</f>
        <v>0</v>
      </c>
      <c r="L7" s="139" t="s">
        <v>6</v>
      </c>
      <c r="M7" s="138"/>
      <c r="N7" s="139" t="s">
        <v>101</v>
      </c>
    </row>
    <row r="8" spans="1:20" ht="15" customHeight="1" x14ac:dyDescent="0.25">
      <c r="A8" s="97"/>
      <c r="B8" s="113"/>
      <c r="C8" s="116"/>
      <c r="D8" s="423" t="str">
        <f>[25]Capa!H9</f>
        <v>CIVIL</v>
      </c>
      <c r="E8" s="424"/>
      <c r="F8" s="424"/>
      <c r="G8" s="424"/>
      <c r="H8" s="424"/>
      <c r="I8" s="152">
        <f>[25]Capa!W9</f>
        <v>44186</v>
      </c>
      <c r="J8" s="149">
        <f>[25]Capa!Z9</f>
        <v>0</v>
      </c>
      <c r="K8" s="119">
        <f>[25]Capa!AB8</f>
        <v>0</v>
      </c>
      <c r="L8" s="139" t="s">
        <v>10</v>
      </c>
      <c r="M8" s="138"/>
      <c r="N8" s="139" t="s">
        <v>102</v>
      </c>
    </row>
    <row r="9" spans="1:20" ht="15" customHeight="1" x14ac:dyDescent="0.25">
      <c r="A9" s="97"/>
      <c r="B9" s="113"/>
      <c r="C9" s="116"/>
      <c r="D9" s="351" t="s">
        <v>11</v>
      </c>
      <c r="E9" s="352"/>
      <c r="F9" s="352"/>
      <c r="G9" s="352"/>
      <c r="H9" s="352"/>
      <c r="I9" s="352"/>
      <c r="J9" s="380"/>
      <c r="K9" s="153"/>
      <c r="L9" s="106"/>
      <c r="M9" s="107"/>
      <c r="N9" s="139"/>
    </row>
    <row r="10" spans="1:20" ht="28.5" customHeight="1" x14ac:dyDescent="0.25">
      <c r="A10" s="97"/>
      <c r="B10" s="113"/>
      <c r="C10" s="116"/>
      <c r="D10" s="423" t="str">
        <f>[25]Capa!H11</f>
        <v>PORTARIA 1 (00303)</v>
      </c>
      <c r="E10" s="424"/>
      <c r="F10" s="424"/>
      <c r="G10" s="424"/>
      <c r="H10" s="424"/>
      <c r="I10" s="424"/>
      <c r="J10" s="425"/>
      <c r="K10" s="115"/>
      <c r="L10" s="116"/>
      <c r="M10" s="116"/>
      <c r="N10" s="116"/>
    </row>
    <row r="11" spans="1:20" s="99" customFormat="1" ht="50.25" customHeight="1" x14ac:dyDescent="0.25">
      <c r="A11" s="417" t="s">
        <v>62</v>
      </c>
      <c r="B11" s="415" t="s">
        <v>126</v>
      </c>
      <c r="C11" s="415" t="s">
        <v>127</v>
      </c>
      <c r="D11" s="421" t="s">
        <v>13</v>
      </c>
      <c r="E11" s="421"/>
      <c r="F11" s="415" t="s">
        <v>128</v>
      </c>
      <c r="G11" s="417" t="s">
        <v>129</v>
      </c>
      <c r="H11" s="413" t="s">
        <v>130</v>
      </c>
      <c r="I11" s="415" t="s">
        <v>131</v>
      </c>
      <c r="J11" s="417" t="s">
        <v>132</v>
      </c>
      <c r="K11" s="154" t="s">
        <v>90</v>
      </c>
      <c r="L11" s="415" t="s">
        <v>133</v>
      </c>
      <c r="M11" s="417" t="s">
        <v>77</v>
      </c>
      <c r="N11" s="419"/>
    </row>
    <row r="12" spans="1:20" s="99" customFormat="1" ht="18" customHeight="1" x14ac:dyDescent="0.25">
      <c r="A12" s="418"/>
      <c r="B12" s="416"/>
      <c r="C12" s="416"/>
      <c r="D12" s="422"/>
      <c r="E12" s="422"/>
      <c r="F12" s="416"/>
      <c r="G12" s="418"/>
      <c r="H12" s="414"/>
      <c r="I12" s="416"/>
      <c r="J12" s="418"/>
      <c r="K12" s="155">
        <v>0.22120000000000001</v>
      </c>
      <c r="L12" s="416"/>
      <c r="M12" s="418"/>
      <c r="N12" s="420"/>
    </row>
    <row r="13" spans="1:20" s="100" customFormat="1" ht="18" customHeight="1" x14ac:dyDescent="0.25">
      <c r="A13" s="156" t="s">
        <v>280</v>
      </c>
      <c r="B13" s="157"/>
      <c r="C13" s="157"/>
      <c r="D13" s="157"/>
      <c r="E13" s="157"/>
      <c r="F13" s="157"/>
      <c r="G13" s="157"/>
      <c r="H13" s="157"/>
      <c r="I13" s="157"/>
      <c r="J13" s="157"/>
      <c r="K13" s="157"/>
      <c r="L13" s="157"/>
      <c r="M13" s="157"/>
      <c r="N13" s="157"/>
      <c r="P13" s="99"/>
      <c r="Q13" s="99"/>
      <c r="R13" s="99"/>
      <c r="S13" s="99"/>
      <c r="T13" s="99"/>
    </row>
    <row r="14" spans="1:20" s="100" customFormat="1" ht="18" customHeight="1" x14ac:dyDescent="0.25">
      <c r="A14" s="158" t="s">
        <v>134</v>
      </c>
      <c r="B14" s="159"/>
      <c r="C14" s="158"/>
      <c r="D14" s="412" t="s">
        <v>281</v>
      </c>
      <c r="E14" s="405"/>
      <c r="F14" s="160"/>
      <c r="G14" s="161"/>
      <c r="H14" s="162"/>
      <c r="I14" s="163"/>
      <c r="J14" s="164">
        <f>SUBTOTAL(9,J15:J36)</f>
        <v>225957.03373676669</v>
      </c>
      <c r="K14" s="164">
        <f>SUBTOTAL(9,K15:K36)</f>
        <v>275938.72959933942</v>
      </c>
      <c r="L14" s="216">
        <f>SUBTOTAL(9,L15:L36)</f>
        <v>0.59316265759722431</v>
      </c>
      <c r="M14" s="406"/>
      <c r="N14" s="407"/>
      <c r="P14" s="99"/>
      <c r="Q14" s="99"/>
      <c r="R14" s="99"/>
      <c r="S14" s="99"/>
      <c r="T14" s="99"/>
    </row>
    <row r="15" spans="1:20" s="100" customFormat="1" ht="15" customHeight="1" outlineLevel="1" x14ac:dyDescent="0.25">
      <c r="A15" s="175"/>
      <c r="B15" s="167"/>
      <c r="C15" s="176"/>
      <c r="D15" s="398"/>
      <c r="E15" s="399"/>
      <c r="F15" s="169"/>
      <c r="G15" s="170"/>
      <c r="H15" s="171"/>
      <c r="I15" s="172"/>
      <c r="J15" s="173"/>
      <c r="K15" s="173"/>
      <c r="L15" s="217"/>
      <c r="M15" s="396"/>
      <c r="N15" s="397"/>
      <c r="O15" s="101"/>
      <c r="P15" s="99"/>
      <c r="Q15" s="99"/>
      <c r="R15" s="99"/>
      <c r="S15" s="99"/>
      <c r="T15" s="99"/>
    </row>
    <row r="16" spans="1:20" s="100" customFormat="1" ht="15" customHeight="1" outlineLevel="1" x14ac:dyDescent="0.25">
      <c r="A16" s="218" t="s">
        <v>137</v>
      </c>
      <c r="B16" s="167"/>
      <c r="C16" s="190"/>
      <c r="D16" s="430" t="s">
        <v>282</v>
      </c>
      <c r="E16" s="431"/>
      <c r="F16" s="169"/>
      <c r="G16" s="170"/>
      <c r="H16" s="171"/>
      <c r="I16" s="172"/>
      <c r="J16" s="173"/>
      <c r="K16" s="173"/>
      <c r="L16" s="217"/>
      <c r="M16" s="396"/>
      <c r="N16" s="397"/>
      <c r="O16" s="101"/>
      <c r="P16" s="99"/>
      <c r="Q16" s="99"/>
      <c r="R16" s="99"/>
      <c r="S16" s="99"/>
      <c r="T16" s="99"/>
    </row>
    <row r="17" spans="1:20" s="100" customFormat="1" ht="15" customHeight="1" outlineLevel="1" x14ac:dyDescent="0.25">
      <c r="A17" s="175" t="s">
        <v>283</v>
      </c>
      <c r="B17" s="167" t="s">
        <v>138</v>
      </c>
      <c r="C17" s="176" t="s">
        <v>284</v>
      </c>
      <c r="D17" s="439" t="s">
        <v>285</v>
      </c>
      <c r="E17" s="440"/>
      <c r="F17" s="169"/>
      <c r="G17" s="219" t="s">
        <v>286</v>
      </c>
      <c r="H17" s="220">
        <v>4</v>
      </c>
      <c r="I17" s="172">
        <v>906.7710985199999</v>
      </c>
      <c r="J17" s="173">
        <f t="shared" ref="J17:J25" si="0">I17*H17</f>
        <v>3627.0843940799996</v>
      </c>
      <c r="K17" s="173">
        <f t="shared" ref="K17:K25" si="1">J17*(1+$K$12)</f>
        <v>4429.3954620504956</v>
      </c>
      <c r="L17" s="217">
        <f t="shared" ref="L17:L25" si="2">K17/$K$163</f>
        <v>9.5215049646486683E-3</v>
      </c>
      <c r="M17" s="396"/>
      <c r="N17" s="397"/>
      <c r="O17" s="101"/>
      <c r="P17" s="99"/>
      <c r="Q17" s="99"/>
      <c r="R17" s="99"/>
      <c r="S17" s="99"/>
      <c r="T17" s="99"/>
    </row>
    <row r="18" spans="1:20" s="100" customFormat="1" ht="15.75" outlineLevel="1" x14ac:dyDescent="0.25">
      <c r="A18" s="175" t="s">
        <v>287</v>
      </c>
      <c r="B18" s="167" t="s">
        <v>138</v>
      </c>
      <c r="C18" s="221" t="s">
        <v>288</v>
      </c>
      <c r="D18" s="398" t="s">
        <v>289</v>
      </c>
      <c r="E18" s="399"/>
      <c r="F18" s="169"/>
      <c r="G18" s="219" t="s">
        <v>286</v>
      </c>
      <c r="H18" s="220">
        <v>4</v>
      </c>
      <c r="I18" s="172">
        <v>835.70109851999996</v>
      </c>
      <c r="J18" s="173">
        <f t="shared" si="0"/>
        <v>3342.8043940799998</v>
      </c>
      <c r="K18" s="173">
        <f t="shared" si="1"/>
        <v>4082.2327260504962</v>
      </c>
      <c r="L18" s="217">
        <f t="shared" si="2"/>
        <v>8.7752379531150469E-3</v>
      </c>
      <c r="M18" s="396"/>
      <c r="N18" s="397"/>
      <c r="O18" s="101"/>
      <c r="P18" s="99"/>
      <c r="Q18" s="99"/>
      <c r="R18" s="99"/>
      <c r="S18" s="99"/>
      <c r="T18" s="99"/>
    </row>
    <row r="19" spans="1:20" s="100" customFormat="1" ht="15" customHeight="1" outlineLevel="1" x14ac:dyDescent="0.25">
      <c r="A19" s="175" t="s">
        <v>290</v>
      </c>
      <c r="B19" s="167" t="s">
        <v>67</v>
      </c>
      <c r="C19" s="222">
        <v>110400</v>
      </c>
      <c r="D19" s="394" t="s">
        <v>291</v>
      </c>
      <c r="E19" s="438"/>
      <c r="F19" s="169"/>
      <c r="G19" s="223" t="s">
        <v>292</v>
      </c>
      <c r="H19" s="220">
        <v>16</v>
      </c>
      <c r="I19" s="172">
        <v>130.69999999999999</v>
      </c>
      <c r="J19" s="173">
        <f t="shared" si="0"/>
        <v>2091.1999999999998</v>
      </c>
      <c r="K19" s="173">
        <f t="shared" si="1"/>
        <v>2553.7734399999999</v>
      </c>
      <c r="L19" s="217">
        <f t="shared" si="2"/>
        <v>5.4896354809311678E-3</v>
      </c>
      <c r="M19" s="181"/>
      <c r="N19" s="182"/>
      <c r="O19" s="101"/>
      <c r="P19" s="99"/>
      <c r="Q19" s="99"/>
      <c r="R19" s="99"/>
      <c r="S19" s="99"/>
      <c r="T19" s="99"/>
    </row>
    <row r="20" spans="1:20" s="100" customFormat="1" ht="15" customHeight="1" outlineLevel="1" x14ac:dyDescent="0.25">
      <c r="A20" s="175" t="s">
        <v>293</v>
      </c>
      <c r="B20" s="167" t="s">
        <v>74</v>
      </c>
      <c r="C20" s="224">
        <v>600000023</v>
      </c>
      <c r="D20" s="394" t="s">
        <v>294</v>
      </c>
      <c r="E20" s="438"/>
      <c r="F20" s="169"/>
      <c r="G20" s="219" t="s">
        <v>286</v>
      </c>
      <c r="H20" s="220">
        <v>4</v>
      </c>
      <c r="I20" s="172">
        <v>379.17333333333335</v>
      </c>
      <c r="J20" s="173">
        <f t="shared" si="0"/>
        <v>1516.6933333333334</v>
      </c>
      <c r="K20" s="173">
        <f t="shared" si="1"/>
        <v>1852.1858986666668</v>
      </c>
      <c r="L20" s="217">
        <f t="shared" si="2"/>
        <v>3.9814907882356693E-3</v>
      </c>
      <c r="M20" s="396"/>
      <c r="N20" s="397"/>
      <c r="O20" s="101"/>
      <c r="P20" s="99"/>
      <c r="Q20" s="99"/>
      <c r="R20" s="99"/>
      <c r="S20" s="99"/>
      <c r="T20" s="99"/>
    </row>
    <row r="21" spans="1:20" s="100" customFormat="1" ht="15" customHeight="1" outlineLevel="1" x14ac:dyDescent="0.25">
      <c r="A21" s="175" t="s">
        <v>295</v>
      </c>
      <c r="B21" s="167" t="s">
        <v>74</v>
      </c>
      <c r="C21" s="225">
        <v>600000011</v>
      </c>
      <c r="D21" s="394" t="s">
        <v>296</v>
      </c>
      <c r="E21" s="438"/>
      <c r="F21" s="169"/>
      <c r="G21" s="219" t="s">
        <v>286</v>
      </c>
      <c r="H21" s="220">
        <v>4</v>
      </c>
      <c r="I21" s="172">
        <v>264.95333333333332</v>
      </c>
      <c r="J21" s="173">
        <f t="shared" si="0"/>
        <v>1059.8133333333333</v>
      </c>
      <c r="K21" s="173">
        <f t="shared" si="1"/>
        <v>1294.2440426666667</v>
      </c>
      <c r="L21" s="217">
        <f t="shared" si="2"/>
        <v>2.782129340967195E-3</v>
      </c>
      <c r="M21" s="396"/>
      <c r="N21" s="397"/>
      <c r="O21" s="101"/>
      <c r="P21" s="99"/>
      <c r="Q21" s="99"/>
      <c r="R21" s="99"/>
      <c r="S21" s="99"/>
      <c r="T21" s="99"/>
    </row>
    <row r="22" spans="1:20" s="100" customFormat="1" ht="15.75" outlineLevel="1" x14ac:dyDescent="0.25">
      <c r="A22" s="175" t="s">
        <v>297</v>
      </c>
      <c r="B22" s="167" t="s">
        <v>66</v>
      </c>
      <c r="C22" s="226">
        <v>10505</v>
      </c>
      <c r="D22" s="394" t="s">
        <v>298</v>
      </c>
      <c r="E22" s="438"/>
      <c r="F22" s="169"/>
      <c r="G22" s="223" t="s">
        <v>299</v>
      </c>
      <c r="H22" s="220">
        <v>290</v>
      </c>
      <c r="I22" s="172">
        <v>118.56</v>
      </c>
      <c r="J22" s="173">
        <f t="shared" si="0"/>
        <v>34382.400000000001</v>
      </c>
      <c r="K22" s="173">
        <f t="shared" si="1"/>
        <v>41987.786880000007</v>
      </c>
      <c r="L22" s="217">
        <f t="shared" si="2"/>
        <v>9.0257671652432966E-2</v>
      </c>
      <c r="M22" s="396"/>
      <c r="N22" s="397"/>
      <c r="O22" s="101"/>
      <c r="P22" s="99"/>
      <c r="Q22" s="99"/>
      <c r="R22" s="99"/>
      <c r="S22" s="99"/>
      <c r="T22" s="99"/>
    </row>
    <row r="23" spans="1:20" s="100" customFormat="1" ht="15" customHeight="1" outlineLevel="1" x14ac:dyDescent="0.25">
      <c r="A23" s="175" t="s">
        <v>300</v>
      </c>
      <c r="B23" s="167" t="s">
        <v>66</v>
      </c>
      <c r="C23" s="222">
        <v>10506</v>
      </c>
      <c r="D23" s="394" t="s">
        <v>301</v>
      </c>
      <c r="E23" s="438"/>
      <c r="F23" s="169"/>
      <c r="G23" s="223" t="s">
        <v>299</v>
      </c>
      <c r="H23" s="220">
        <v>11</v>
      </c>
      <c r="I23" s="172">
        <v>194.66</v>
      </c>
      <c r="J23" s="173">
        <f t="shared" si="0"/>
        <v>2141.2599999999998</v>
      </c>
      <c r="K23" s="173">
        <f t="shared" si="1"/>
        <v>2614.906712</v>
      </c>
      <c r="L23" s="217">
        <f t="shared" si="2"/>
        <v>5.6210486179699088E-3</v>
      </c>
      <c r="M23" s="181"/>
      <c r="N23" s="182"/>
      <c r="O23" s="101"/>
      <c r="P23" s="99"/>
      <c r="Q23" s="99"/>
      <c r="R23" s="99"/>
      <c r="S23" s="99"/>
      <c r="T23" s="99"/>
    </row>
    <row r="24" spans="1:20" s="100" customFormat="1" ht="15" customHeight="1" outlineLevel="1" x14ac:dyDescent="0.25">
      <c r="A24" s="175" t="s">
        <v>302</v>
      </c>
      <c r="B24" s="167" t="s">
        <v>66</v>
      </c>
      <c r="C24" s="222">
        <v>10507</v>
      </c>
      <c r="D24" s="394" t="s">
        <v>303</v>
      </c>
      <c r="E24" s="438"/>
      <c r="F24" s="169"/>
      <c r="G24" s="223" t="s">
        <v>299</v>
      </c>
      <c r="H24" s="220">
        <v>5.28</v>
      </c>
      <c r="I24" s="172">
        <v>198.68</v>
      </c>
      <c r="J24" s="173">
        <f t="shared" si="0"/>
        <v>1049.0304000000001</v>
      </c>
      <c r="K24" s="173">
        <f t="shared" si="1"/>
        <v>1281.0759244800001</v>
      </c>
      <c r="L24" s="217">
        <f t="shared" si="2"/>
        <v>2.7538229267479995E-3</v>
      </c>
      <c r="M24" s="396"/>
      <c r="N24" s="397"/>
      <c r="O24" s="101"/>
      <c r="P24" s="99"/>
      <c r="Q24" s="99"/>
      <c r="R24" s="99"/>
      <c r="S24" s="99"/>
      <c r="T24" s="99"/>
    </row>
    <row r="25" spans="1:20" s="100" customFormat="1" ht="15" customHeight="1" outlineLevel="1" x14ac:dyDescent="0.25">
      <c r="A25" s="175" t="s">
        <v>304</v>
      </c>
      <c r="B25" s="167" t="s">
        <v>138</v>
      </c>
      <c r="C25" s="227" t="s">
        <v>305</v>
      </c>
      <c r="D25" s="394" t="s">
        <v>306</v>
      </c>
      <c r="E25" s="438"/>
      <c r="F25" s="169"/>
      <c r="G25" s="223" t="s">
        <v>299</v>
      </c>
      <c r="H25" s="220">
        <v>6</v>
      </c>
      <c r="I25" s="172">
        <v>622.80927798999994</v>
      </c>
      <c r="J25" s="173">
        <f t="shared" si="0"/>
        <v>3736.8556679399999</v>
      </c>
      <c r="K25" s="173">
        <f t="shared" si="1"/>
        <v>4563.4481416883282</v>
      </c>
      <c r="L25" s="217">
        <f t="shared" si="2"/>
        <v>9.8096669193965969E-3</v>
      </c>
      <c r="M25" s="396"/>
      <c r="N25" s="397"/>
      <c r="O25" s="101"/>
      <c r="P25" s="99"/>
      <c r="Q25" s="99"/>
      <c r="R25" s="99"/>
      <c r="S25" s="99"/>
      <c r="T25" s="99"/>
    </row>
    <row r="26" spans="1:20" s="100" customFormat="1" ht="15.75" outlineLevel="1" x14ac:dyDescent="0.25">
      <c r="A26" s="175"/>
      <c r="B26" s="167"/>
      <c r="C26" s="221"/>
      <c r="D26" s="228"/>
      <c r="E26" s="229"/>
      <c r="F26" s="169"/>
      <c r="G26" s="230"/>
      <c r="H26" s="220"/>
      <c r="I26" s="172"/>
      <c r="J26" s="173"/>
      <c r="K26" s="173"/>
      <c r="L26" s="217"/>
      <c r="M26" s="396"/>
      <c r="N26" s="397"/>
      <c r="O26" s="101"/>
      <c r="P26" s="99"/>
      <c r="Q26" s="99"/>
      <c r="R26" s="99"/>
      <c r="S26" s="99"/>
      <c r="T26" s="99"/>
    </row>
    <row r="27" spans="1:20" s="100" customFormat="1" ht="15" customHeight="1" outlineLevel="1" x14ac:dyDescent="0.25">
      <c r="A27" s="218" t="s">
        <v>142</v>
      </c>
      <c r="B27" s="167"/>
      <c r="C27" s="190"/>
      <c r="D27" s="430" t="s">
        <v>307</v>
      </c>
      <c r="E27" s="431"/>
      <c r="F27" s="169"/>
      <c r="G27" s="230"/>
      <c r="H27" s="220"/>
      <c r="I27" s="172"/>
      <c r="J27" s="173"/>
      <c r="K27" s="173"/>
      <c r="L27" s="217"/>
      <c r="M27" s="181"/>
      <c r="N27" s="182"/>
      <c r="O27" s="101"/>
      <c r="P27" s="99"/>
      <c r="Q27" s="99"/>
      <c r="R27" s="99"/>
      <c r="S27" s="99"/>
      <c r="T27" s="99"/>
    </row>
    <row r="28" spans="1:20" s="100" customFormat="1" ht="15" customHeight="1" outlineLevel="1" x14ac:dyDescent="0.25">
      <c r="A28" s="175" t="s">
        <v>308</v>
      </c>
      <c r="B28" s="167" t="s">
        <v>68</v>
      </c>
      <c r="C28" s="231" t="s">
        <v>309</v>
      </c>
      <c r="D28" s="436" t="s">
        <v>310</v>
      </c>
      <c r="E28" s="437"/>
      <c r="F28" s="169"/>
      <c r="G28" s="230" t="s">
        <v>311</v>
      </c>
      <c r="H28" s="220">
        <f>H17*180</f>
        <v>720</v>
      </c>
      <c r="I28" s="173" t="s">
        <v>532</v>
      </c>
      <c r="J28" s="173">
        <f>I28*H28</f>
        <v>104522.4</v>
      </c>
      <c r="K28" s="173">
        <f>J28*(1+$K$12)</f>
        <v>127642.75487999999</v>
      </c>
      <c r="L28" s="217">
        <f>K28/$K$163</f>
        <v>0.27438306981258603</v>
      </c>
      <c r="M28" s="396"/>
      <c r="N28" s="397"/>
      <c r="O28" s="101"/>
      <c r="P28" s="99"/>
      <c r="Q28" s="99"/>
      <c r="R28" s="99"/>
      <c r="S28" s="99"/>
      <c r="T28" s="99"/>
    </row>
    <row r="29" spans="1:20" s="100" customFormat="1" ht="15" customHeight="1" outlineLevel="1" x14ac:dyDescent="0.25">
      <c r="A29" s="175" t="s">
        <v>312</v>
      </c>
      <c r="B29" s="167" t="s">
        <v>68</v>
      </c>
      <c r="C29" s="231" t="s">
        <v>313</v>
      </c>
      <c r="D29" s="398" t="s">
        <v>314</v>
      </c>
      <c r="E29" s="399"/>
      <c r="F29" s="169"/>
      <c r="G29" s="230" t="s">
        <v>311</v>
      </c>
      <c r="H29" s="220">
        <f>H28</f>
        <v>720</v>
      </c>
      <c r="I29" s="173" t="s">
        <v>533</v>
      </c>
      <c r="J29" s="173">
        <f>I29*H29</f>
        <v>30866.399999999998</v>
      </c>
      <c r="K29" s="173">
        <f>J29*(1+$K$12)</f>
        <v>37694.047679999996</v>
      </c>
      <c r="L29" s="217">
        <f>K29/$K$163</f>
        <v>8.1027775730974458E-2</v>
      </c>
      <c r="M29" s="396"/>
      <c r="N29" s="397"/>
      <c r="O29" s="101"/>
      <c r="P29" s="99"/>
      <c r="Q29" s="99"/>
      <c r="R29" s="99"/>
      <c r="S29" s="99"/>
      <c r="T29" s="99"/>
    </row>
    <row r="30" spans="1:20" s="100" customFormat="1" ht="15.75" outlineLevel="1" x14ac:dyDescent="0.25">
      <c r="A30" s="175"/>
      <c r="B30" s="167"/>
      <c r="C30" s="221"/>
      <c r="D30" s="432"/>
      <c r="E30" s="433"/>
      <c r="F30" s="169"/>
      <c r="G30" s="230"/>
      <c r="H30" s="220"/>
      <c r="I30" s="172"/>
      <c r="J30" s="173"/>
      <c r="K30" s="173"/>
      <c r="L30" s="217"/>
      <c r="M30" s="396"/>
      <c r="N30" s="397"/>
      <c r="O30" s="101"/>
      <c r="P30" s="99"/>
      <c r="Q30" s="99"/>
      <c r="R30" s="99"/>
      <c r="S30" s="99"/>
      <c r="T30" s="99"/>
    </row>
    <row r="31" spans="1:20" s="100" customFormat="1" ht="15" customHeight="1" outlineLevel="1" x14ac:dyDescent="0.25">
      <c r="A31" s="218" t="s">
        <v>147</v>
      </c>
      <c r="B31" s="167"/>
      <c r="C31" s="221"/>
      <c r="D31" s="430" t="s">
        <v>315</v>
      </c>
      <c r="E31" s="431"/>
      <c r="F31" s="169"/>
      <c r="G31" s="230"/>
      <c r="H31" s="220"/>
      <c r="I31" s="172"/>
      <c r="J31" s="173"/>
      <c r="K31" s="173"/>
      <c r="L31" s="217"/>
      <c r="M31" s="181"/>
      <c r="N31" s="182"/>
      <c r="O31" s="101"/>
      <c r="P31" s="99"/>
      <c r="Q31" s="99"/>
      <c r="R31" s="99"/>
      <c r="S31" s="99"/>
      <c r="T31" s="99"/>
    </row>
    <row r="32" spans="1:20" s="100" customFormat="1" ht="15" customHeight="1" outlineLevel="1" x14ac:dyDescent="0.25">
      <c r="A32" s="175" t="s">
        <v>316</v>
      </c>
      <c r="B32" s="167" t="s">
        <v>138</v>
      </c>
      <c r="C32" s="221" t="s">
        <v>317</v>
      </c>
      <c r="D32" s="398" t="s">
        <v>318</v>
      </c>
      <c r="E32" s="399"/>
      <c r="F32" s="169"/>
      <c r="G32" s="230" t="s">
        <v>319</v>
      </c>
      <c r="H32" s="220">
        <v>15</v>
      </c>
      <c r="I32" s="172">
        <v>1984.195334</v>
      </c>
      <c r="J32" s="173">
        <f>I32*H32</f>
        <v>29762.93001</v>
      </c>
      <c r="K32" s="173">
        <f>J32*(1+$K$12)</f>
        <v>36346.490128212004</v>
      </c>
      <c r="L32" s="217">
        <f>K32/$K$163</f>
        <v>7.8131042750271176E-2</v>
      </c>
      <c r="M32" s="396"/>
      <c r="N32" s="397"/>
      <c r="O32" s="101"/>
      <c r="P32" s="99"/>
      <c r="Q32" s="99"/>
      <c r="R32" s="99"/>
      <c r="S32" s="99"/>
      <c r="T32" s="99"/>
    </row>
    <row r="33" spans="1:20" s="100" customFormat="1" ht="15" customHeight="1" outlineLevel="1" x14ac:dyDescent="0.25">
      <c r="A33" s="175" t="s">
        <v>320</v>
      </c>
      <c r="B33" s="167" t="s">
        <v>75</v>
      </c>
      <c r="C33" s="221">
        <v>700000018</v>
      </c>
      <c r="D33" s="398" t="s">
        <v>321</v>
      </c>
      <c r="E33" s="399"/>
      <c r="F33" s="169"/>
      <c r="G33" s="230" t="s">
        <v>319</v>
      </c>
      <c r="H33" s="220">
        <v>4</v>
      </c>
      <c r="I33" s="172">
        <v>551.53055099999995</v>
      </c>
      <c r="J33" s="173">
        <f>I33*H33</f>
        <v>2206.1222039999998</v>
      </c>
      <c r="K33" s="173">
        <f>J33*(1+$K$12)</f>
        <v>2694.1164355247997</v>
      </c>
      <c r="L33" s="217">
        <f>K33/$K$163</f>
        <v>5.7913192073204226E-3</v>
      </c>
      <c r="M33" s="396"/>
      <c r="N33" s="397"/>
      <c r="O33" s="101"/>
      <c r="P33" s="99"/>
      <c r="Q33" s="99"/>
      <c r="R33" s="99"/>
      <c r="S33" s="99"/>
      <c r="T33" s="99"/>
    </row>
    <row r="34" spans="1:20" s="100" customFormat="1" ht="15.75" outlineLevel="1" x14ac:dyDescent="0.25">
      <c r="A34" s="175" t="s">
        <v>322</v>
      </c>
      <c r="B34" s="167" t="s">
        <v>138</v>
      </c>
      <c r="C34" s="221" t="s">
        <v>323</v>
      </c>
      <c r="D34" s="398" t="s">
        <v>324</v>
      </c>
      <c r="E34" s="399"/>
      <c r="F34" s="169"/>
      <c r="G34" s="230" t="s">
        <v>325</v>
      </c>
      <c r="H34" s="220">
        <v>1</v>
      </c>
      <c r="I34" s="172">
        <v>883.84</v>
      </c>
      <c r="J34" s="173">
        <f>I34*H34</f>
        <v>883.84</v>
      </c>
      <c r="K34" s="173">
        <f>J34*(1+$K$12)</f>
        <v>1079.3454080000001</v>
      </c>
      <c r="L34" s="217">
        <f>K34/$K$163</f>
        <v>2.3201795253759584E-3</v>
      </c>
      <c r="M34" s="396"/>
      <c r="N34" s="397"/>
      <c r="O34" s="101"/>
      <c r="P34" s="99"/>
      <c r="Q34" s="99"/>
      <c r="R34" s="99"/>
      <c r="S34" s="99"/>
      <c r="T34" s="99"/>
    </row>
    <row r="35" spans="1:20" s="100" customFormat="1" ht="15.75" outlineLevel="1" x14ac:dyDescent="0.25">
      <c r="A35" s="175" t="s">
        <v>326</v>
      </c>
      <c r="B35" s="167" t="s">
        <v>138</v>
      </c>
      <c r="C35" s="221" t="s">
        <v>327</v>
      </c>
      <c r="D35" s="398" t="s">
        <v>328</v>
      </c>
      <c r="E35" s="399"/>
      <c r="F35" s="169"/>
      <c r="G35" s="230" t="s">
        <v>157</v>
      </c>
      <c r="H35" s="220">
        <v>60</v>
      </c>
      <c r="I35" s="172">
        <v>79.47</v>
      </c>
      <c r="J35" s="173">
        <f>I35*H35</f>
        <v>4768.2</v>
      </c>
      <c r="K35" s="173">
        <f>J35*(1+$K$12)</f>
        <v>5822.9258399999999</v>
      </c>
      <c r="L35" s="217">
        <f>K35/$K$163</f>
        <v>1.2517061926250954E-2</v>
      </c>
      <c r="M35" s="396"/>
      <c r="N35" s="397"/>
      <c r="O35" s="101"/>
      <c r="P35" s="99"/>
      <c r="Q35" s="99"/>
      <c r="R35" s="99"/>
      <c r="S35" s="99"/>
      <c r="T35" s="99"/>
    </row>
    <row r="36" spans="1:20" s="100" customFormat="1" ht="15" customHeight="1" outlineLevel="1" x14ac:dyDescent="0.25">
      <c r="A36" s="175"/>
      <c r="B36" s="167"/>
      <c r="C36" s="166"/>
      <c r="D36" s="398"/>
      <c r="E36" s="399"/>
      <c r="F36" s="169"/>
      <c r="G36" s="186"/>
      <c r="H36" s="232"/>
      <c r="I36" s="172"/>
      <c r="J36" s="173"/>
      <c r="K36" s="173"/>
      <c r="L36" s="217"/>
      <c r="M36" s="181"/>
      <c r="N36" s="182"/>
      <c r="O36" s="101"/>
      <c r="P36" s="99"/>
      <c r="Q36" s="99"/>
      <c r="R36" s="99"/>
      <c r="S36" s="99"/>
      <c r="T36" s="99"/>
    </row>
    <row r="37" spans="1:20" s="100" customFormat="1" ht="18" customHeight="1" x14ac:dyDescent="0.25">
      <c r="A37" s="193" t="s">
        <v>173</v>
      </c>
      <c r="B37" s="194"/>
      <c r="C37" s="193"/>
      <c r="D37" s="412" t="s">
        <v>329</v>
      </c>
      <c r="E37" s="405"/>
      <c r="F37" s="195"/>
      <c r="G37" s="196"/>
      <c r="H37" s="233"/>
      <c r="I37" s="187"/>
      <c r="J37" s="164">
        <f>SUBTOTAL(9,J38:J51)</f>
        <v>21413.413195000001</v>
      </c>
      <c r="K37" s="164">
        <f>SUBTOTAL(9,K38:K51)</f>
        <v>26150.060193734003</v>
      </c>
      <c r="L37" s="216">
        <f>SUBTOTAL(9,L38:L51)</f>
        <v>5.6212620908144453E-2</v>
      </c>
      <c r="M37" s="406"/>
      <c r="N37" s="407"/>
      <c r="O37" s="101"/>
      <c r="P37" s="99"/>
      <c r="Q37" s="99"/>
      <c r="R37" s="99"/>
      <c r="S37" s="99"/>
      <c r="T37" s="99"/>
    </row>
    <row r="38" spans="1:20" s="100" customFormat="1" ht="15" customHeight="1" outlineLevel="1" x14ac:dyDescent="0.25">
      <c r="A38" s="166"/>
      <c r="B38" s="167"/>
      <c r="C38" s="168"/>
      <c r="D38" s="398"/>
      <c r="E38" s="399"/>
      <c r="F38" s="191"/>
      <c r="G38" s="180"/>
      <c r="H38" s="234"/>
      <c r="I38" s="172"/>
      <c r="J38" s="173"/>
      <c r="K38" s="173"/>
      <c r="L38" s="217"/>
      <c r="M38" s="396"/>
      <c r="N38" s="397"/>
      <c r="O38" s="101"/>
      <c r="P38" s="99"/>
      <c r="Q38" s="99"/>
      <c r="R38" s="99"/>
      <c r="S38" s="99"/>
      <c r="T38" s="99"/>
    </row>
    <row r="39" spans="1:20" s="100" customFormat="1" ht="15" customHeight="1" outlineLevel="1" x14ac:dyDescent="0.25">
      <c r="A39" s="235" t="s">
        <v>175</v>
      </c>
      <c r="B39" s="167"/>
      <c r="C39" s="168"/>
      <c r="D39" s="236" t="s">
        <v>330</v>
      </c>
      <c r="E39" s="237"/>
      <c r="F39" s="169"/>
      <c r="G39" s="180"/>
      <c r="H39" s="234"/>
      <c r="I39" s="172"/>
      <c r="J39" s="173"/>
      <c r="K39" s="173"/>
      <c r="L39" s="217"/>
      <c r="M39" s="396"/>
      <c r="N39" s="397"/>
      <c r="O39" s="101"/>
      <c r="P39" s="99"/>
      <c r="Q39" s="99"/>
      <c r="R39" s="99"/>
      <c r="S39" s="99"/>
      <c r="T39" s="99"/>
    </row>
    <row r="40" spans="1:20" s="100" customFormat="1" ht="15" customHeight="1" outlineLevel="1" x14ac:dyDescent="0.25">
      <c r="A40" s="166" t="s">
        <v>331</v>
      </c>
      <c r="B40" s="167" t="s">
        <v>138</v>
      </c>
      <c r="C40" s="168" t="s">
        <v>332</v>
      </c>
      <c r="D40" s="398" t="s">
        <v>333</v>
      </c>
      <c r="E40" s="399"/>
      <c r="F40" s="169"/>
      <c r="G40" s="180" t="s">
        <v>299</v>
      </c>
      <c r="H40" s="220">
        <v>425</v>
      </c>
      <c r="I40" s="172">
        <v>22.359086000000001</v>
      </c>
      <c r="J40" s="173">
        <f>I40*H40</f>
        <v>9502.6115500000014</v>
      </c>
      <c r="K40" s="173">
        <f>J40*(1+$K$12)</f>
        <v>11604.589224860003</v>
      </c>
      <c r="L40" s="217">
        <f>K40/$K$163</f>
        <v>2.4945425366481609E-2</v>
      </c>
      <c r="M40" s="396"/>
      <c r="N40" s="397"/>
      <c r="O40" s="101"/>
      <c r="P40" s="99"/>
      <c r="Q40" s="99"/>
      <c r="R40" s="99"/>
      <c r="S40" s="99"/>
      <c r="T40" s="99"/>
    </row>
    <row r="41" spans="1:20" s="100" customFormat="1" ht="15" customHeight="1" outlineLevel="1" x14ac:dyDescent="0.25">
      <c r="A41" s="166" t="s">
        <v>334</v>
      </c>
      <c r="B41" s="167" t="s">
        <v>138</v>
      </c>
      <c r="C41" s="168" t="s">
        <v>335</v>
      </c>
      <c r="D41" s="398" t="s">
        <v>336</v>
      </c>
      <c r="E41" s="399"/>
      <c r="F41" s="191"/>
      <c r="G41" s="180" t="s">
        <v>157</v>
      </c>
      <c r="H41" s="220">
        <v>100</v>
      </c>
      <c r="I41" s="172">
        <v>8.9564459999999997</v>
      </c>
      <c r="J41" s="173">
        <f>I41*H41</f>
        <v>895.64459999999997</v>
      </c>
      <c r="K41" s="173">
        <f>J41*(1+$K$12)</f>
        <v>1093.76118552</v>
      </c>
      <c r="L41" s="217">
        <f>K41/$K$163</f>
        <v>2.351167929640591E-3</v>
      </c>
      <c r="M41" s="396"/>
      <c r="N41" s="397"/>
      <c r="O41" s="101"/>
      <c r="P41" s="99"/>
      <c r="Q41" s="99"/>
      <c r="R41" s="99"/>
      <c r="S41" s="99"/>
      <c r="T41" s="99"/>
    </row>
    <row r="42" spans="1:20" s="100" customFormat="1" ht="15" customHeight="1" outlineLevel="1" x14ac:dyDescent="0.25">
      <c r="A42" s="166" t="s">
        <v>337</v>
      </c>
      <c r="B42" s="167" t="s">
        <v>138</v>
      </c>
      <c r="C42" s="166" t="s">
        <v>338</v>
      </c>
      <c r="D42" s="398" t="s">
        <v>339</v>
      </c>
      <c r="E42" s="399"/>
      <c r="F42" s="169"/>
      <c r="G42" s="180" t="s">
        <v>340</v>
      </c>
      <c r="H42" s="220">
        <v>5</v>
      </c>
      <c r="I42" s="172">
        <v>223.59085999999999</v>
      </c>
      <c r="J42" s="173">
        <f>I42*H42</f>
        <v>1117.9542999999999</v>
      </c>
      <c r="K42" s="173">
        <f>J42*(1+$K$12)</f>
        <v>1365.24579116</v>
      </c>
      <c r="L42" s="217">
        <f>K42/$K$163</f>
        <v>2.9347559254684235E-3</v>
      </c>
      <c r="M42" s="396"/>
      <c r="N42" s="397"/>
      <c r="O42" s="101"/>
      <c r="P42" s="99"/>
      <c r="Q42" s="99"/>
      <c r="R42" s="99"/>
      <c r="S42" s="99"/>
      <c r="T42" s="99"/>
    </row>
    <row r="43" spans="1:20" s="100" customFormat="1" ht="15" customHeight="1" outlineLevel="1" x14ac:dyDescent="0.25">
      <c r="A43" s="166" t="s">
        <v>341</v>
      </c>
      <c r="B43" s="167" t="s">
        <v>138</v>
      </c>
      <c r="C43" s="166" t="s">
        <v>342</v>
      </c>
      <c r="D43" s="398" t="s">
        <v>343</v>
      </c>
      <c r="E43" s="399"/>
      <c r="F43" s="191"/>
      <c r="G43" s="180" t="s">
        <v>344</v>
      </c>
      <c r="H43" s="220">
        <v>100</v>
      </c>
      <c r="I43" s="172">
        <v>1.54</v>
      </c>
      <c r="J43" s="173">
        <f>I43*H43</f>
        <v>154</v>
      </c>
      <c r="K43" s="173">
        <f>J43*(1+$K$12)</f>
        <v>188.06480000000002</v>
      </c>
      <c r="L43" s="217">
        <f>K43/$K$163</f>
        <v>4.0426734126979724E-4</v>
      </c>
      <c r="M43" s="396"/>
      <c r="N43" s="397"/>
      <c r="O43" s="101"/>
      <c r="P43" s="99"/>
      <c r="Q43" s="99"/>
      <c r="R43" s="99"/>
      <c r="S43" s="99"/>
      <c r="T43" s="99"/>
    </row>
    <row r="44" spans="1:20" s="100" customFormat="1" ht="15" customHeight="1" outlineLevel="1" x14ac:dyDescent="0.25">
      <c r="A44" s="166"/>
      <c r="B44" s="167"/>
      <c r="C44" s="166"/>
      <c r="D44" s="238"/>
      <c r="E44" s="237"/>
      <c r="F44" s="169"/>
      <c r="G44" s="180"/>
      <c r="H44" s="234"/>
      <c r="I44" s="172"/>
      <c r="J44" s="173"/>
      <c r="K44" s="173"/>
      <c r="L44" s="217"/>
      <c r="M44" s="396"/>
      <c r="N44" s="397"/>
      <c r="O44" s="101"/>
      <c r="P44" s="99"/>
      <c r="Q44" s="99"/>
      <c r="R44" s="99"/>
      <c r="S44" s="99"/>
      <c r="T44" s="99"/>
    </row>
    <row r="45" spans="1:20" s="100" customFormat="1" ht="15" customHeight="1" outlineLevel="1" x14ac:dyDescent="0.25">
      <c r="A45" s="235" t="s">
        <v>177</v>
      </c>
      <c r="B45" s="167"/>
      <c r="C45" s="166"/>
      <c r="D45" s="430" t="s">
        <v>345</v>
      </c>
      <c r="E45" s="431"/>
      <c r="F45" s="191"/>
      <c r="G45" s="180"/>
      <c r="H45" s="239"/>
      <c r="I45" s="172"/>
      <c r="J45" s="173"/>
      <c r="K45" s="173"/>
      <c r="L45" s="217"/>
      <c r="M45" s="396"/>
      <c r="N45" s="397"/>
      <c r="O45" s="101"/>
      <c r="P45" s="99"/>
      <c r="Q45" s="99"/>
      <c r="R45" s="99"/>
      <c r="S45" s="99"/>
      <c r="T45" s="99"/>
    </row>
    <row r="46" spans="1:20" s="100" customFormat="1" ht="15" customHeight="1" outlineLevel="1" x14ac:dyDescent="0.25">
      <c r="A46" s="166" t="s">
        <v>346</v>
      </c>
      <c r="B46" s="167" t="s">
        <v>138</v>
      </c>
      <c r="C46" s="166" t="s">
        <v>347</v>
      </c>
      <c r="D46" s="398" t="s">
        <v>348</v>
      </c>
      <c r="E46" s="399"/>
      <c r="F46" s="169"/>
      <c r="G46" s="180" t="s">
        <v>157</v>
      </c>
      <c r="H46" s="239">
        <v>30</v>
      </c>
      <c r="I46" s="172">
        <v>8.480086</v>
      </c>
      <c r="J46" s="173">
        <f>I46*H46</f>
        <v>254.40258</v>
      </c>
      <c r="K46" s="173">
        <f>J46*(1+$K$12)</f>
        <v>310.67643069600001</v>
      </c>
      <c r="L46" s="217">
        <f>K46/$K$163</f>
        <v>6.6783541966738242E-4</v>
      </c>
      <c r="M46" s="396"/>
      <c r="N46" s="397"/>
      <c r="O46" s="101"/>
      <c r="P46" s="99"/>
      <c r="Q46" s="99"/>
      <c r="R46" s="99"/>
      <c r="S46" s="99"/>
      <c r="T46" s="99"/>
    </row>
    <row r="47" spans="1:20" s="100" customFormat="1" ht="15" customHeight="1" outlineLevel="1" x14ac:dyDescent="0.25">
      <c r="A47" s="166"/>
      <c r="B47" s="167"/>
      <c r="C47" s="166"/>
      <c r="D47" s="238"/>
      <c r="E47" s="237"/>
      <c r="F47" s="191"/>
      <c r="G47" s="180"/>
      <c r="H47" s="234"/>
      <c r="I47" s="172"/>
      <c r="J47" s="173"/>
      <c r="K47" s="173"/>
      <c r="L47" s="217"/>
      <c r="M47" s="396"/>
      <c r="N47" s="397"/>
      <c r="O47" s="101"/>
      <c r="P47" s="99"/>
      <c r="Q47" s="99"/>
      <c r="R47" s="99"/>
      <c r="S47" s="99"/>
      <c r="T47" s="99"/>
    </row>
    <row r="48" spans="1:20" s="100" customFormat="1" ht="15" customHeight="1" outlineLevel="1" x14ac:dyDescent="0.25">
      <c r="A48" s="235" t="s">
        <v>180</v>
      </c>
      <c r="B48" s="167"/>
      <c r="C48" s="166"/>
      <c r="D48" s="236" t="s">
        <v>349</v>
      </c>
      <c r="E48" s="237"/>
      <c r="F48" s="169"/>
      <c r="G48" s="180"/>
      <c r="H48" s="234"/>
      <c r="I48" s="172"/>
      <c r="J48" s="173"/>
      <c r="K48" s="173"/>
      <c r="L48" s="217"/>
      <c r="M48" s="396"/>
      <c r="N48" s="397"/>
      <c r="O48" s="101"/>
      <c r="P48" s="99"/>
      <c r="Q48" s="99"/>
      <c r="R48" s="99"/>
      <c r="S48" s="99"/>
      <c r="T48" s="99"/>
    </row>
    <row r="49" spans="1:20" s="100" customFormat="1" ht="15" customHeight="1" outlineLevel="1" x14ac:dyDescent="0.25">
      <c r="A49" s="166" t="s">
        <v>350</v>
      </c>
      <c r="B49" s="167" t="s">
        <v>138</v>
      </c>
      <c r="C49" s="166" t="s">
        <v>351</v>
      </c>
      <c r="D49" s="398" t="s">
        <v>352</v>
      </c>
      <c r="E49" s="399"/>
      <c r="F49" s="191"/>
      <c r="G49" s="180" t="s">
        <v>340</v>
      </c>
      <c r="H49" s="239">
        <v>95</v>
      </c>
      <c r="I49" s="172">
        <v>9.4919779999999996</v>
      </c>
      <c r="J49" s="173">
        <f>I49*H49</f>
        <v>901.73790999999994</v>
      </c>
      <c r="K49" s="173">
        <f>J49*(1+$K$12)</f>
        <v>1101.2023356919999</v>
      </c>
      <c r="L49" s="217">
        <f>K49/$K$163</f>
        <v>2.367163554531712E-3</v>
      </c>
      <c r="M49" s="396"/>
      <c r="N49" s="397"/>
      <c r="O49" s="101"/>
      <c r="P49" s="99"/>
      <c r="Q49" s="99"/>
      <c r="R49" s="99"/>
      <c r="S49" s="99"/>
      <c r="T49" s="99"/>
    </row>
    <row r="50" spans="1:20" s="100" customFormat="1" ht="15" customHeight="1" outlineLevel="1" x14ac:dyDescent="0.25">
      <c r="A50" s="166" t="s">
        <v>353</v>
      </c>
      <c r="B50" s="167" t="s">
        <v>138</v>
      </c>
      <c r="C50" s="166" t="s">
        <v>354</v>
      </c>
      <c r="D50" s="398" t="s">
        <v>355</v>
      </c>
      <c r="E50" s="399"/>
      <c r="F50" s="169"/>
      <c r="G50" s="180" t="s">
        <v>340</v>
      </c>
      <c r="H50" s="239">
        <v>95</v>
      </c>
      <c r="I50" s="172">
        <v>90.390129000000002</v>
      </c>
      <c r="J50" s="173">
        <f>I50*H50</f>
        <v>8587.0622550000007</v>
      </c>
      <c r="K50" s="173">
        <f>J50*(1+$K$12)</f>
        <v>10486.520425806002</v>
      </c>
      <c r="L50" s="217">
        <f>K50/$K$163</f>
        <v>2.2542005371084934E-2</v>
      </c>
      <c r="M50" s="396"/>
      <c r="N50" s="397"/>
      <c r="O50" s="101"/>
      <c r="P50" s="99"/>
      <c r="Q50" s="99"/>
      <c r="R50" s="99"/>
      <c r="S50" s="99"/>
      <c r="T50" s="99"/>
    </row>
    <row r="51" spans="1:20" s="100" customFormat="1" ht="15" customHeight="1" outlineLevel="1" x14ac:dyDescent="0.25">
      <c r="A51" s="166"/>
      <c r="B51" s="167"/>
      <c r="C51" s="166"/>
      <c r="D51" s="398"/>
      <c r="E51" s="399"/>
      <c r="F51" s="191"/>
      <c r="G51" s="180"/>
      <c r="H51" s="234"/>
      <c r="I51" s="172"/>
      <c r="J51" s="173"/>
      <c r="K51" s="173"/>
      <c r="L51" s="217"/>
      <c r="M51" s="396"/>
      <c r="N51" s="397"/>
      <c r="O51" s="101"/>
      <c r="P51" s="99"/>
      <c r="Q51" s="99"/>
      <c r="R51" s="99"/>
      <c r="S51" s="99"/>
      <c r="T51" s="99"/>
    </row>
    <row r="52" spans="1:20" s="100" customFormat="1" ht="18" customHeight="1" x14ac:dyDescent="0.25">
      <c r="A52" s="193" t="s">
        <v>203</v>
      </c>
      <c r="B52" s="194"/>
      <c r="C52" s="193"/>
      <c r="D52" s="404" t="s">
        <v>356</v>
      </c>
      <c r="E52" s="405"/>
      <c r="F52" s="195"/>
      <c r="G52" s="196"/>
      <c r="H52" s="233"/>
      <c r="I52" s="187"/>
      <c r="J52" s="164">
        <f>SUBTOTAL(9,J53:J117)</f>
        <v>114565.34787323397</v>
      </c>
      <c r="K52" s="164">
        <f>SUBTOTAL(9,K53:K117)</f>
        <v>139907.20282279336</v>
      </c>
      <c r="L52" s="216">
        <f>SUBTOTAL(9,L53:L117)</f>
        <v>0.30074693887247889</v>
      </c>
      <c r="M52" s="406"/>
      <c r="N52" s="407"/>
      <c r="O52" s="101"/>
      <c r="P52" s="99"/>
      <c r="Q52" s="99"/>
      <c r="R52" s="99"/>
      <c r="S52" s="99"/>
      <c r="T52" s="99"/>
    </row>
    <row r="53" spans="1:20" s="100" customFormat="1" ht="15" customHeight="1" outlineLevel="1" x14ac:dyDescent="0.25">
      <c r="A53" s="166"/>
      <c r="B53" s="167"/>
      <c r="C53" s="166"/>
      <c r="D53" s="398"/>
      <c r="E53" s="399"/>
      <c r="F53" s="191"/>
      <c r="G53" s="180"/>
      <c r="H53" s="234"/>
      <c r="I53" s="172"/>
      <c r="J53" s="173"/>
      <c r="K53" s="173"/>
      <c r="L53" s="217"/>
      <c r="M53" s="396"/>
      <c r="N53" s="397"/>
      <c r="O53" s="101"/>
      <c r="P53" s="99"/>
      <c r="Q53" s="99"/>
      <c r="R53" s="99"/>
      <c r="S53" s="99"/>
      <c r="T53" s="99"/>
    </row>
    <row r="54" spans="1:20" s="100" customFormat="1" ht="15" customHeight="1" outlineLevel="1" x14ac:dyDescent="0.25">
      <c r="A54" s="235" t="s">
        <v>206</v>
      </c>
      <c r="B54" s="167"/>
      <c r="C54" s="166"/>
      <c r="D54" s="430" t="s">
        <v>357</v>
      </c>
      <c r="E54" s="431"/>
      <c r="F54" s="169"/>
      <c r="G54" s="201"/>
      <c r="H54" s="239"/>
      <c r="I54" s="172"/>
      <c r="J54" s="173"/>
      <c r="K54" s="173"/>
      <c r="L54" s="217"/>
      <c r="M54" s="396"/>
      <c r="N54" s="397"/>
      <c r="O54" s="101"/>
      <c r="P54" s="99"/>
      <c r="Q54" s="99"/>
      <c r="R54" s="99"/>
      <c r="S54" s="99"/>
      <c r="T54" s="99"/>
    </row>
    <row r="55" spans="1:20" s="100" customFormat="1" ht="15" customHeight="1" outlineLevel="1" x14ac:dyDescent="0.25">
      <c r="A55" s="166" t="s">
        <v>358</v>
      </c>
      <c r="B55" s="167" t="s">
        <v>66</v>
      </c>
      <c r="C55" s="200">
        <v>10401</v>
      </c>
      <c r="D55" s="398" t="s">
        <v>359</v>
      </c>
      <c r="E55" s="399"/>
      <c r="F55" s="169"/>
      <c r="G55" s="201" t="s">
        <v>340</v>
      </c>
      <c r="H55" s="239">
        <v>10</v>
      </c>
      <c r="I55" s="172">
        <v>53.29</v>
      </c>
      <c r="J55" s="173">
        <f t="shared" ref="J55:J63" si="3">I55*H55</f>
        <v>532.9</v>
      </c>
      <c r="K55" s="173">
        <f t="shared" ref="K55:K63" si="4">J55*(1+$K$12)</f>
        <v>650.77747999999997</v>
      </c>
      <c r="L55" s="217">
        <f t="shared" ref="L55:L63" si="5">K55/$K$163</f>
        <v>1.3989225075498372E-3</v>
      </c>
      <c r="M55" s="396"/>
      <c r="N55" s="397"/>
      <c r="O55" s="101"/>
      <c r="P55" s="99"/>
      <c r="Q55" s="99"/>
      <c r="R55" s="99"/>
      <c r="S55" s="99"/>
      <c r="T55" s="99"/>
    </row>
    <row r="56" spans="1:20" s="100" customFormat="1" ht="15" customHeight="1" outlineLevel="1" x14ac:dyDescent="0.25">
      <c r="A56" s="166" t="s">
        <v>360</v>
      </c>
      <c r="B56" s="167" t="s">
        <v>138</v>
      </c>
      <c r="C56" s="166" t="s">
        <v>361</v>
      </c>
      <c r="D56" s="398" t="s">
        <v>362</v>
      </c>
      <c r="E56" s="399"/>
      <c r="F56" s="191"/>
      <c r="G56" s="201" t="s">
        <v>325</v>
      </c>
      <c r="H56" s="239">
        <v>1</v>
      </c>
      <c r="I56" s="172">
        <v>1863.28</v>
      </c>
      <c r="J56" s="173">
        <f t="shared" si="3"/>
        <v>1863.28</v>
      </c>
      <c r="K56" s="173">
        <f t="shared" si="4"/>
        <v>2275.4375359999999</v>
      </c>
      <c r="L56" s="217">
        <f t="shared" si="5"/>
        <v>4.8913198158518686E-3</v>
      </c>
      <c r="M56" s="396"/>
      <c r="N56" s="397"/>
      <c r="O56" s="101"/>
      <c r="P56" s="99"/>
      <c r="Q56" s="99"/>
      <c r="R56" s="99"/>
      <c r="S56" s="99"/>
      <c r="T56" s="99"/>
    </row>
    <row r="57" spans="1:20" s="100" customFormat="1" ht="15" customHeight="1" outlineLevel="1" x14ac:dyDescent="0.25">
      <c r="A57" s="166" t="s">
        <v>363</v>
      </c>
      <c r="B57" s="167" t="s">
        <v>75</v>
      </c>
      <c r="C57" s="166">
        <v>700000030</v>
      </c>
      <c r="D57" s="398" t="s">
        <v>364</v>
      </c>
      <c r="E57" s="399"/>
      <c r="F57" s="169"/>
      <c r="G57" s="201" t="s">
        <v>157</v>
      </c>
      <c r="H57" s="239">
        <v>136</v>
      </c>
      <c r="I57" s="172">
        <v>56.9636</v>
      </c>
      <c r="J57" s="173">
        <f t="shared" si="3"/>
        <v>7747.0496000000003</v>
      </c>
      <c r="K57" s="173">
        <f t="shared" si="4"/>
        <v>9460.6969715200012</v>
      </c>
      <c r="L57" s="217">
        <f t="shared" si="5"/>
        <v>2.033687756154056E-2</v>
      </c>
      <c r="M57" s="396"/>
      <c r="N57" s="397"/>
      <c r="O57" s="101"/>
      <c r="P57" s="99"/>
      <c r="Q57" s="99"/>
      <c r="R57" s="99"/>
      <c r="S57" s="99"/>
      <c r="T57" s="99"/>
    </row>
    <row r="58" spans="1:20" s="100" customFormat="1" ht="15" customHeight="1" outlineLevel="1" x14ac:dyDescent="0.25">
      <c r="A58" s="166" t="s">
        <v>365</v>
      </c>
      <c r="B58" s="167" t="s">
        <v>66</v>
      </c>
      <c r="C58" s="166">
        <v>20148</v>
      </c>
      <c r="D58" s="398" t="s">
        <v>366</v>
      </c>
      <c r="E58" s="399"/>
      <c r="F58" s="191"/>
      <c r="G58" s="207" t="s">
        <v>319</v>
      </c>
      <c r="H58" s="220">
        <v>17</v>
      </c>
      <c r="I58" s="172">
        <v>49.87</v>
      </c>
      <c r="J58" s="173">
        <f t="shared" si="3"/>
        <v>847.79</v>
      </c>
      <c r="K58" s="173">
        <f t="shared" si="4"/>
        <v>1035.321148</v>
      </c>
      <c r="L58" s="217">
        <f t="shared" si="5"/>
        <v>2.2255442159423468E-3</v>
      </c>
      <c r="M58" s="396"/>
      <c r="N58" s="397"/>
      <c r="O58" s="101"/>
      <c r="P58" s="99"/>
      <c r="Q58" s="99"/>
      <c r="R58" s="99"/>
      <c r="S58" s="99"/>
      <c r="T58" s="99"/>
    </row>
    <row r="59" spans="1:20" s="100" customFormat="1" ht="15" customHeight="1" outlineLevel="1" x14ac:dyDescent="0.25">
      <c r="A59" s="166" t="s">
        <v>367</v>
      </c>
      <c r="B59" s="167" t="s">
        <v>66</v>
      </c>
      <c r="C59" s="166">
        <v>20404</v>
      </c>
      <c r="D59" s="398" t="s">
        <v>368</v>
      </c>
      <c r="E59" s="399"/>
      <c r="F59" s="169"/>
      <c r="G59" s="207" t="s">
        <v>344</v>
      </c>
      <c r="H59" s="220">
        <v>361</v>
      </c>
      <c r="I59" s="172">
        <v>7.69</v>
      </c>
      <c r="J59" s="173">
        <f t="shared" si="3"/>
        <v>2776.09</v>
      </c>
      <c r="K59" s="173">
        <f t="shared" si="4"/>
        <v>3390.1611080000002</v>
      </c>
      <c r="L59" s="217">
        <f t="shared" si="5"/>
        <v>7.2875488534134506E-3</v>
      </c>
      <c r="M59" s="396"/>
      <c r="N59" s="397"/>
      <c r="O59" s="101"/>
      <c r="P59" s="99"/>
      <c r="Q59" s="99"/>
      <c r="R59" s="99"/>
      <c r="S59" s="99"/>
      <c r="T59" s="99"/>
    </row>
    <row r="60" spans="1:20" s="100" customFormat="1" ht="15" customHeight="1" outlineLevel="1" x14ac:dyDescent="0.25">
      <c r="A60" s="166" t="s">
        <v>369</v>
      </c>
      <c r="B60" s="167" t="s">
        <v>66</v>
      </c>
      <c r="C60" s="166">
        <v>10210</v>
      </c>
      <c r="D60" s="398" t="s">
        <v>370</v>
      </c>
      <c r="E60" s="399"/>
      <c r="F60" s="191"/>
      <c r="G60" s="207" t="s">
        <v>340</v>
      </c>
      <c r="H60" s="220">
        <v>11.05</v>
      </c>
      <c r="I60" s="172">
        <v>9.67</v>
      </c>
      <c r="J60" s="173">
        <f t="shared" si="3"/>
        <v>106.85350000000001</v>
      </c>
      <c r="K60" s="173">
        <f t="shared" si="4"/>
        <v>130.48949420000002</v>
      </c>
      <c r="L60" s="217">
        <f t="shared" si="5"/>
        <v>2.8050246980761221E-4</v>
      </c>
      <c r="M60" s="396"/>
      <c r="N60" s="397"/>
      <c r="O60" s="101"/>
      <c r="P60" s="99"/>
      <c r="Q60" s="99"/>
      <c r="R60" s="99"/>
      <c r="S60" s="99"/>
      <c r="T60" s="99"/>
    </row>
    <row r="61" spans="1:20" s="100" customFormat="1" ht="15" customHeight="1" outlineLevel="1" x14ac:dyDescent="0.25">
      <c r="A61" s="166" t="s">
        <v>371</v>
      </c>
      <c r="B61" s="167" t="s">
        <v>66</v>
      </c>
      <c r="C61" s="166">
        <v>10310</v>
      </c>
      <c r="D61" s="398" t="s">
        <v>372</v>
      </c>
      <c r="E61" s="399"/>
      <c r="F61" s="169"/>
      <c r="G61" s="207" t="s">
        <v>373</v>
      </c>
      <c r="H61" s="220">
        <v>110.5</v>
      </c>
      <c r="I61" s="172">
        <v>1.71</v>
      </c>
      <c r="J61" s="173">
        <f t="shared" si="3"/>
        <v>188.95499999999998</v>
      </c>
      <c r="K61" s="173">
        <f t="shared" si="4"/>
        <v>230.751846</v>
      </c>
      <c r="L61" s="217">
        <f t="shared" si="5"/>
        <v>4.960281524002242E-4</v>
      </c>
      <c r="M61" s="396"/>
      <c r="N61" s="397"/>
      <c r="O61" s="101"/>
      <c r="P61" s="99"/>
      <c r="Q61" s="99"/>
      <c r="R61" s="99"/>
      <c r="S61" s="99"/>
      <c r="T61" s="99"/>
    </row>
    <row r="62" spans="1:20" s="100" customFormat="1" ht="15" customHeight="1" outlineLevel="1" x14ac:dyDescent="0.25">
      <c r="A62" s="166" t="s">
        <v>374</v>
      </c>
      <c r="B62" s="167" t="s">
        <v>66</v>
      </c>
      <c r="C62" s="240">
        <v>200603</v>
      </c>
      <c r="D62" s="398" t="s">
        <v>375</v>
      </c>
      <c r="E62" s="399"/>
      <c r="F62" s="191"/>
      <c r="G62" s="207" t="s">
        <v>376</v>
      </c>
      <c r="H62" s="220">
        <v>2</v>
      </c>
      <c r="I62" s="172">
        <v>223.32</v>
      </c>
      <c r="J62" s="173">
        <f t="shared" si="3"/>
        <v>446.64</v>
      </c>
      <c r="K62" s="173">
        <f t="shared" si="4"/>
        <v>545.43676800000003</v>
      </c>
      <c r="L62" s="217">
        <f t="shared" si="5"/>
        <v>1.172480294186638E-3</v>
      </c>
      <c r="M62" s="396"/>
      <c r="N62" s="397"/>
      <c r="O62" s="101"/>
      <c r="P62" s="99"/>
      <c r="Q62" s="99"/>
      <c r="R62" s="99"/>
      <c r="S62" s="99"/>
      <c r="T62" s="99"/>
    </row>
    <row r="63" spans="1:20" s="100" customFormat="1" ht="15" customHeight="1" outlineLevel="1" x14ac:dyDescent="0.25">
      <c r="A63" s="166" t="s">
        <v>377</v>
      </c>
      <c r="B63" s="167" t="s">
        <v>66</v>
      </c>
      <c r="C63" s="240">
        <v>200604</v>
      </c>
      <c r="D63" s="398" t="s">
        <v>378</v>
      </c>
      <c r="E63" s="399"/>
      <c r="F63" s="169"/>
      <c r="G63" s="207" t="s">
        <v>379</v>
      </c>
      <c r="H63" s="220">
        <v>6</v>
      </c>
      <c r="I63" s="172">
        <v>239.66</v>
      </c>
      <c r="J63" s="173">
        <f t="shared" si="3"/>
        <v>1437.96</v>
      </c>
      <c r="K63" s="173">
        <f t="shared" si="4"/>
        <v>1756.0367520000002</v>
      </c>
      <c r="L63" s="217">
        <f t="shared" si="5"/>
        <v>3.7748069224176469E-3</v>
      </c>
      <c r="M63" s="396"/>
      <c r="N63" s="397"/>
      <c r="O63" s="101"/>
      <c r="P63" s="99"/>
      <c r="Q63" s="99"/>
      <c r="R63" s="99"/>
      <c r="S63" s="99"/>
      <c r="T63" s="99"/>
    </row>
    <row r="64" spans="1:20" s="100" customFormat="1" ht="15" customHeight="1" outlineLevel="1" x14ac:dyDescent="0.25">
      <c r="A64" s="166"/>
      <c r="B64" s="167"/>
      <c r="C64" s="166"/>
      <c r="D64" s="432"/>
      <c r="E64" s="433"/>
      <c r="F64" s="191"/>
      <c r="G64" s="207"/>
      <c r="H64" s="220"/>
      <c r="I64" s="172"/>
      <c r="J64" s="173"/>
      <c r="K64" s="173"/>
      <c r="L64" s="217"/>
      <c r="M64" s="396"/>
      <c r="N64" s="397"/>
      <c r="O64" s="101"/>
      <c r="P64" s="99"/>
      <c r="Q64" s="99"/>
      <c r="R64" s="99"/>
      <c r="S64" s="99"/>
      <c r="T64" s="99"/>
    </row>
    <row r="65" spans="1:20" s="100" customFormat="1" ht="15" customHeight="1" outlineLevel="1" x14ac:dyDescent="0.25">
      <c r="A65" s="235" t="s">
        <v>210</v>
      </c>
      <c r="B65" s="167"/>
      <c r="C65" s="166"/>
      <c r="D65" s="430" t="s">
        <v>380</v>
      </c>
      <c r="E65" s="431"/>
      <c r="F65" s="169"/>
      <c r="G65" s="207"/>
      <c r="H65" s="220"/>
      <c r="I65" s="172"/>
      <c r="J65" s="173"/>
      <c r="K65" s="173"/>
      <c r="L65" s="217"/>
      <c r="M65" s="396"/>
      <c r="N65" s="397"/>
      <c r="O65" s="101"/>
      <c r="P65" s="99"/>
      <c r="Q65" s="99"/>
      <c r="R65" s="99"/>
      <c r="S65" s="99"/>
      <c r="T65" s="99"/>
    </row>
    <row r="66" spans="1:20" s="100" customFormat="1" ht="15" customHeight="1" outlineLevel="1" x14ac:dyDescent="0.25">
      <c r="A66" s="166" t="s">
        <v>381</v>
      </c>
      <c r="B66" s="167" t="s">
        <v>66</v>
      </c>
      <c r="C66" s="200">
        <v>10401</v>
      </c>
      <c r="D66" s="398" t="s">
        <v>359</v>
      </c>
      <c r="E66" s="399"/>
      <c r="F66" s="191"/>
      <c r="G66" s="201" t="s">
        <v>340</v>
      </c>
      <c r="H66" s="220">
        <v>45</v>
      </c>
      <c r="I66" s="172">
        <v>53.29</v>
      </c>
      <c r="J66" s="173">
        <f t="shared" ref="J66:J78" si="6">I66*H66</f>
        <v>2398.0500000000002</v>
      </c>
      <c r="K66" s="173">
        <f t="shared" ref="K66:K78" si="7">J66*(1+$K$12)</f>
        <v>2928.4986600000002</v>
      </c>
      <c r="L66" s="217">
        <f t="shared" ref="L66:L78" si="8">K66/$K$163</f>
        <v>6.2951512839742683E-3</v>
      </c>
      <c r="M66" s="396"/>
      <c r="N66" s="397"/>
      <c r="O66" s="101"/>
      <c r="P66" s="99"/>
      <c r="Q66" s="99"/>
      <c r="R66" s="99"/>
      <c r="S66" s="99"/>
      <c r="T66" s="99"/>
    </row>
    <row r="67" spans="1:20" s="100" customFormat="1" ht="15" customHeight="1" outlineLevel="1" x14ac:dyDescent="0.25">
      <c r="A67" s="166" t="s">
        <v>382</v>
      </c>
      <c r="B67" s="167" t="s">
        <v>66</v>
      </c>
      <c r="C67" s="240">
        <v>10410</v>
      </c>
      <c r="D67" s="398" t="s">
        <v>383</v>
      </c>
      <c r="E67" s="399"/>
      <c r="F67" s="169"/>
      <c r="G67" s="207" t="s">
        <v>299</v>
      </c>
      <c r="H67" s="220">
        <v>35</v>
      </c>
      <c r="I67" s="172">
        <v>4.4400000000000004</v>
      </c>
      <c r="J67" s="173">
        <f t="shared" si="6"/>
        <v>155.4</v>
      </c>
      <c r="K67" s="173">
        <f t="shared" si="7"/>
        <v>189.77448000000001</v>
      </c>
      <c r="L67" s="217">
        <f t="shared" si="8"/>
        <v>4.0794249891770446E-4</v>
      </c>
      <c r="M67" s="396"/>
      <c r="N67" s="397"/>
      <c r="O67" s="101"/>
      <c r="P67" s="99"/>
      <c r="Q67" s="99"/>
      <c r="R67" s="99"/>
      <c r="S67" s="99"/>
      <c r="T67" s="99"/>
    </row>
    <row r="68" spans="1:20" s="100" customFormat="1" ht="15" customHeight="1" outlineLevel="1" x14ac:dyDescent="0.25">
      <c r="A68" s="166" t="s">
        <v>384</v>
      </c>
      <c r="B68" s="167" t="s">
        <v>66</v>
      </c>
      <c r="C68" s="240">
        <v>20216</v>
      </c>
      <c r="D68" s="398" t="s">
        <v>385</v>
      </c>
      <c r="E68" s="399"/>
      <c r="F68" s="169"/>
      <c r="G68" s="207" t="s">
        <v>340</v>
      </c>
      <c r="H68" s="220">
        <v>1</v>
      </c>
      <c r="I68" s="172">
        <v>334.73</v>
      </c>
      <c r="J68" s="173">
        <f t="shared" si="6"/>
        <v>334.73</v>
      </c>
      <c r="K68" s="173">
        <f t="shared" si="7"/>
        <v>408.77227600000003</v>
      </c>
      <c r="L68" s="217">
        <f t="shared" si="8"/>
        <v>8.7870394248856646E-4</v>
      </c>
      <c r="M68" s="396"/>
      <c r="N68" s="397"/>
      <c r="O68" s="101"/>
      <c r="P68" s="99"/>
      <c r="Q68" s="99"/>
      <c r="R68" s="99"/>
      <c r="S68" s="99"/>
      <c r="T68" s="99"/>
    </row>
    <row r="69" spans="1:20" s="100" customFormat="1" ht="15" customHeight="1" outlineLevel="1" x14ac:dyDescent="0.25">
      <c r="A69" s="166" t="s">
        <v>386</v>
      </c>
      <c r="B69" s="167" t="s">
        <v>66</v>
      </c>
      <c r="C69" s="166">
        <v>20304</v>
      </c>
      <c r="D69" s="398" t="s">
        <v>387</v>
      </c>
      <c r="E69" s="399"/>
      <c r="F69" s="191"/>
      <c r="G69" s="207" t="s">
        <v>299</v>
      </c>
      <c r="H69" s="220">
        <v>40</v>
      </c>
      <c r="I69" s="172">
        <v>66.38</v>
      </c>
      <c r="J69" s="173">
        <f t="shared" si="6"/>
        <v>2655.2</v>
      </c>
      <c r="K69" s="173">
        <f t="shared" si="7"/>
        <v>3242.53024</v>
      </c>
      <c r="L69" s="217">
        <f t="shared" si="8"/>
        <v>6.9701989905166595E-3</v>
      </c>
      <c r="M69" s="396"/>
      <c r="N69" s="397"/>
      <c r="O69" s="101"/>
      <c r="P69" s="99"/>
      <c r="Q69" s="99"/>
      <c r="R69" s="99"/>
      <c r="S69" s="99"/>
      <c r="T69" s="99"/>
    </row>
    <row r="70" spans="1:20" s="100" customFormat="1" ht="15" customHeight="1" outlineLevel="1" x14ac:dyDescent="0.25">
      <c r="A70" s="166" t="s">
        <v>388</v>
      </c>
      <c r="B70" s="167" t="s">
        <v>66</v>
      </c>
      <c r="C70" s="240">
        <v>20511</v>
      </c>
      <c r="D70" s="398" t="s">
        <v>389</v>
      </c>
      <c r="E70" s="399"/>
      <c r="F70" s="169"/>
      <c r="G70" s="207" t="s">
        <v>340</v>
      </c>
      <c r="H70" s="220">
        <v>9</v>
      </c>
      <c r="I70" s="172">
        <v>352.15</v>
      </c>
      <c r="J70" s="173">
        <f t="shared" si="6"/>
        <v>3169.35</v>
      </c>
      <c r="K70" s="173">
        <f t="shared" si="7"/>
        <v>3870.4102200000002</v>
      </c>
      <c r="L70" s="217">
        <f t="shared" si="8"/>
        <v>8.3199006367105956E-3</v>
      </c>
      <c r="M70" s="396"/>
      <c r="N70" s="397"/>
      <c r="O70" s="101"/>
      <c r="P70" s="99"/>
      <c r="Q70" s="99"/>
      <c r="R70" s="99"/>
      <c r="S70" s="99"/>
      <c r="T70" s="99"/>
    </row>
    <row r="71" spans="1:20" s="100" customFormat="1" ht="15" customHeight="1" outlineLevel="1" x14ac:dyDescent="0.25">
      <c r="A71" s="166" t="s">
        <v>390</v>
      </c>
      <c r="B71" s="167" t="s">
        <v>66</v>
      </c>
      <c r="C71" s="240">
        <v>30330</v>
      </c>
      <c r="D71" s="398" t="s">
        <v>391</v>
      </c>
      <c r="E71" s="399"/>
      <c r="F71" s="191"/>
      <c r="G71" s="207" t="s">
        <v>340</v>
      </c>
      <c r="H71" s="220">
        <v>9</v>
      </c>
      <c r="I71" s="172">
        <v>34.75</v>
      </c>
      <c r="J71" s="173">
        <f t="shared" si="6"/>
        <v>312.75</v>
      </c>
      <c r="K71" s="173">
        <f t="shared" si="7"/>
        <v>381.93030000000005</v>
      </c>
      <c r="L71" s="217">
        <f t="shared" si="8"/>
        <v>8.2100396741642263E-4</v>
      </c>
      <c r="M71" s="396"/>
      <c r="N71" s="397"/>
      <c r="O71" s="101"/>
      <c r="P71" s="99"/>
      <c r="Q71" s="99"/>
      <c r="R71" s="99"/>
      <c r="S71" s="99"/>
      <c r="T71" s="99"/>
    </row>
    <row r="72" spans="1:20" s="100" customFormat="1" ht="15" customHeight="1" outlineLevel="1" x14ac:dyDescent="0.25">
      <c r="A72" s="166" t="s">
        <v>392</v>
      </c>
      <c r="B72" s="167" t="s">
        <v>66</v>
      </c>
      <c r="C72" s="166">
        <v>20404</v>
      </c>
      <c r="D72" s="398" t="s">
        <v>368</v>
      </c>
      <c r="E72" s="399"/>
      <c r="F72" s="169"/>
      <c r="G72" s="207" t="s">
        <v>344</v>
      </c>
      <c r="H72" s="220">
        <v>675</v>
      </c>
      <c r="I72" s="172">
        <v>7.69</v>
      </c>
      <c r="J72" s="173">
        <f t="shared" si="6"/>
        <v>5190.75</v>
      </c>
      <c r="K72" s="173">
        <f t="shared" si="7"/>
        <v>6338.9439000000002</v>
      </c>
      <c r="L72" s="217">
        <f t="shared" si="8"/>
        <v>1.3626303257767532E-2</v>
      </c>
      <c r="M72" s="396"/>
      <c r="N72" s="397"/>
      <c r="O72" s="101"/>
      <c r="P72" s="99"/>
      <c r="Q72" s="99"/>
      <c r="R72" s="99"/>
      <c r="S72" s="99"/>
      <c r="T72" s="99"/>
    </row>
    <row r="73" spans="1:20" s="100" customFormat="1" ht="15" customHeight="1" outlineLevel="1" x14ac:dyDescent="0.25">
      <c r="A73" s="166" t="s">
        <v>393</v>
      </c>
      <c r="B73" s="167" t="s">
        <v>66</v>
      </c>
      <c r="C73" s="240">
        <v>200603</v>
      </c>
      <c r="D73" s="398" t="s">
        <v>375</v>
      </c>
      <c r="E73" s="399"/>
      <c r="F73" s="191"/>
      <c r="G73" s="207" t="s">
        <v>376</v>
      </c>
      <c r="H73" s="220">
        <v>2</v>
      </c>
      <c r="I73" s="172">
        <v>223.32</v>
      </c>
      <c r="J73" s="173">
        <f t="shared" si="6"/>
        <v>446.64</v>
      </c>
      <c r="K73" s="173">
        <f t="shared" si="7"/>
        <v>545.43676800000003</v>
      </c>
      <c r="L73" s="217">
        <f t="shared" si="8"/>
        <v>1.172480294186638E-3</v>
      </c>
      <c r="M73" s="396"/>
      <c r="N73" s="397"/>
      <c r="O73" s="101"/>
      <c r="P73" s="99"/>
      <c r="Q73" s="99"/>
      <c r="R73" s="99"/>
      <c r="S73" s="99"/>
      <c r="T73" s="99"/>
    </row>
    <row r="74" spans="1:20" s="100" customFormat="1" ht="15" customHeight="1" outlineLevel="1" x14ac:dyDescent="0.25">
      <c r="A74" s="166" t="s">
        <v>394</v>
      </c>
      <c r="B74" s="167" t="s">
        <v>66</v>
      </c>
      <c r="C74" s="240">
        <v>200604</v>
      </c>
      <c r="D74" s="398" t="s">
        <v>378</v>
      </c>
      <c r="E74" s="399"/>
      <c r="F74" s="169"/>
      <c r="G74" s="207" t="s">
        <v>379</v>
      </c>
      <c r="H74" s="220">
        <v>2</v>
      </c>
      <c r="I74" s="172">
        <v>239.66</v>
      </c>
      <c r="J74" s="173">
        <f t="shared" si="6"/>
        <v>479.32</v>
      </c>
      <c r="K74" s="173">
        <f t="shared" si="7"/>
        <v>585.34558400000003</v>
      </c>
      <c r="L74" s="217">
        <f t="shared" si="8"/>
        <v>1.2582689741392156E-3</v>
      </c>
      <c r="M74" s="396"/>
      <c r="N74" s="397"/>
      <c r="O74" s="101"/>
      <c r="P74" s="99"/>
      <c r="Q74" s="99"/>
      <c r="R74" s="99"/>
      <c r="S74" s="99"/>
      <c r="T74" s="99"/>
    </row>
    <row r="75" spans="1:20" s="100" customFormat="1" ht="15" customHeight="1" outlineLevel="1" x14ac:dyDescent="0.25">
      <c r="A75" s="166" t="s">
        <v>395</v>
      </c>
      <c r="B75" s="167" t="s">
        <v>66</v>
      </c>
      <c r="C75" s="240">
        <v>20610</v>
      </c>
      <c r="D75" s="398" t="s">
        <v>396</v>
      </c>
      <c r="E75" s="399"/>
      <c r="F75" s="191"/>
      <c r="G75" s="207" t="s">
        <v>340</v>
      </c>
      <c r="H75" s="220">
        <v>26</v>
      </c>
      <c r="I75" s="172">
        <v>26.64</v>
      </c>
      <c r="J75" s="173">
        <f t="shared" si="6"/>
        <v>692.64</v>
      </c>
      <c r="K75" s="173">
        <f t="shared" si="7"/>
        <v>845.85196800000006</v>
      </c>
      <c r="L75" s="217">
        <f t="shared" si="8"/>
        <v>1.8182579951760542E-3</v>
      </c>
      <c r="M75" s="396"/>
      <c r="N75" s="397"/>
      <c r="O75" s="101"/>
      <c r="P75" s="99"/>
      <c r="Q75" s="99"/>
      <c r="R75" s="99"/>
      <c r="S75" s="99"/>
      <c r="T75" s="99"/>
    </row>
    <row r="76" spans="1:20" s="100" customFormat="1" ht="15" customHeight="1" outlineLevel="1" x14ac:dyDescent="0.25">
      <c r="A76" s="166" t="s">
        <v>397</v>
      </c>
      <c r="B76" s="167" t="s">
        <v>66</v>
      </c>
      <c r="C76" s="240">
        <v>10210</v>
      </c>
      <c r="D76" s="398" t="s">
        <v>370</v>
      </c>
      <c r="E76" s="399"/>
      <c r="F76" s="169"/>
      <c r="G76" s="207" t="s">
        <v>340</v>
      </c>
      <c r="H76" s="220">
        <v>9</v>
      </c>
      <c r="I76" s="172">
        <v>9.67</v>
      </c>
      <c r="J76" s="173">
        <f t="shared" si="6"/>
        <v>87.03</v>
      </c>
      <c r="K76" s="173">
        <f t="shared" si="7"/>
        <v>106.281036</v>
      </c>
      <c r="L76" s="217">
        <f t="shared" si="8"/>
        <v>2.2846355006954838E-4</v>
      </c>
      <c r="M76" s="396"/>
      <c r="N76" s="397"/>
      <c r="O76" s="101"/>
      <c r="P76" s="99"/>
      <c r="Q76" s="99"/>
      <c r="R76" s="99"/>
      <c r="S76" s="99"/>
      <c r="T76" s="99"/>
    </row>
    <row r="77" spans="1:20" s="100" customFormat="1" ht="15" customHeight="1" outlineLevel="1" x14ac:dyDescent="0.25">
      <c r="A77" s="166" t="s">
        <v>398</v>
      </c>
      <c r="B77" s="167" t="s">
        <v>66</v>
      </c>
      <c r="C77" s="166">
        <v>10310</v>
      </c>
      <c r="D77" s="398" t="s">
        <v>372</v>
      </c>
      <c r="E77" s="399"/>
      <c r="F77" s="191"/>
      <c r="G77" s="207" t="s">
        <v>373</v>
      </c>
      <c r="H77" s="220">
        <f>10*H76</f>
        <v>90</v>
      </c>
      <c r="I77" s="172">
        <v>1.71</v>
      </c>
      <c r="J77" s="173">
        <f t="shared" si="6"/>
        <v>153.9</v>
      </c>
      <c r="K77" s="173">
        <f t="shared" si="7"/>
        <v>187.94268000000002</v>
      </c>
      <c r="L77" s="217">
        <f t="shared" si="8"/>
        <v>4.0400483000923248E-4</v>
      </c>
      <c r="M77" s="396"/>
      <c r="N77" s="397"/>
      <c r="O77" s="101"/>
      <c r="P77" s="99"/>
      <c r="Q77" s="99"/>
      <c r="R77" s="99"/>
      <c r="S77" s="99"/>
      <c r="T77" s="99"/>
    </row>
    <row r="78" spans="1:20" s="100" customFormat="1" ht="15" customHeight="1" outlineLevel="1" x14ac:dyDescent="0.25">
      <c r="A78" s="166" t="s">
        <v>399</v>
      </c>
      <c r="B78" s="167" t="s">
        <v>66</v>
      </c>
      <c r="C78" s="240">
        <v>40197</v>
      </c>
      <c r="D78" s="398" t="s">
        <v>400</v>
      </c>
      <c r="E78" s="399"/>
      <c r="F78" s="169"/>
      <c r="G78" s="207" t="s">
        <v>340</v>
      </c>
      <c r="H78" s="220">
        <v>1</v>
      </c>
      <c r="I78" s="172">
        <v>653.97</v>
      </c>
      <c r="J78" s="173">
        <f t="shared" si="6"/>
        <v>653.97</v>
      </c>
      <c r="K78" s="173">
        <f t="shared" si="7"/>
        <v>798.62816400000008</v>
      </c>
      <c r="L78" s="217">
        <f t="shared" si="8"/>
        <v>1.7167448907156448E-3</v>
      </c>
      <c r="M78" s="396"/>
      <c r="N78" s="397"/>
      <c r="O78" s="101"/>
      <c r="P78" s="99"/>
      <c r="Q78" s="99"/>
      <c r="R78" s="99"/>
      <c r="S78" s="99"/>
      <c r="T78" s="99"/>
    </row>
    <row r="79" spans="1:20" s="100" customFormat="1" ht="15" customHeight="1" outlineLevel="1" x14ac:dyDescent="0.25">
      <c r="A79" s="166"/>
      <c r="B79" s="167"/>
      <c r="C79" s="166"/>
      <c r="D79" s="398"/>
      <c r="E79" s="399"/>
      <c r="F79" s="191"/>
      <c r="G79" s="207"/>
      <c r="H79" s="220"/>
      <c r="I79" s="172"/>
      <c r="J79" s="173"/>
      <c r="K79" s="173"/>
      <c r="L79" s="217"/>
      <c r="M79" s="396"/>
      <c r="N79" s="397"/>
      <c r="O79" s="101"/>
      <c r="P79" s="99"/>
      <c r="Q79" s="99"/>
      <c r="R79" s="99"/>
      <c r="S79" s="99"/>
      <c r="T79" s="99"/>
    </row>
    <row r="80" spans="1:20" s="100" customFormat="1" ht="15" customHeight="1" outlineLevel="1" x14ac:dyDescent="0.25">
      <c r="A80" s="235" t="s">
        <v>220</v>
      </c>
      <c r="B80" s="167"/>
      <c r="C80" s="166"/>
      <c r="D80" s="430" t="s">
        <v>401</v>
      </c>
      <c r="E80" s="431"/>
      <c r="F80" s="169"/>
      <c r="G80" s="207"/>
      <c r="H80" s="220"/>
      <c r="I80" s="172"/>
      <c r="J80" s="173"/>
      <c r="K80" s="173"/>
      <c r="L80" s="217"/>
      <c r="M80" s="396"/>
      <c r="N80" s="397"/>
      <c r="O80" s="101"/>
      <c r="P80" s="99"/>
      <c r="Q80" s="99"/>
      <c r="R80" s="99"/>
      <c r="S80" s="99"/>
      <c r="T80" s="99"/>
    </row>
    <row r="81" spans="1:20" s="100" customFormat="1" ht="15" customHeight="1" outlineLevel="1" x14ac:dyDescent="0.25">
      <c r="A81" s="166" t="s">
        <v>402</v>
      </c>
      <c r="B81" s="167" t="s">
        <v>138</v>
      </c>
      <c r="C81" s="240" t="s">
        <v>403</v>
      </c>
      <c r="D81" s="398" t="s">
        <v>404</v>
      </c>
      <c r="E81" s="399"/>
      <c r="F81" s="169"/>
      <c r="G81" s="207" t="s">
        <v>340</v>
      </c>
      <c r="H81" s="220">
        <v>2.4</v>
      </c>
      <c r="I81" s="172">
        <v>49.314282000000006</v>
      </c>
      <c r="J81" s="173">
        <f t="shared" ref="J81:J89" si="9">I81*H81</f>
        <v>118.35427680000001</v>
      </c>
      <c r="K81" s="173">
        <f t="shared" ref="K81:K89" si="10">J81*(1+$K$12)</f>
        <v>144.53424282816002</v>
      </c>
      <c r="L81" s="217">
        <f t="shared" ref="L81:L89" si="11">K81/$K$163</f>
        <v>3.1069330396003668E-4</v>
      </c>
      <c r="M81" s="396"/>
      <c r="N81" s="397"/>
      <c r="O81" s="101"/>
      <c r="P81" s="99"/>
      <c r="Q81" s="99"/>
      <c r="R81" s="99"/>
      <c r="S81" s="99"/>
      <c r="T81" s="99"/>
    </row>
    <row r="82" spans="1:20" s="100" customFormat="1" ht="15" customHeight="1" outlineLevel="1" x14ac:dyDescent="0.25">
      <c r="A82" s="166" t="s">
        <v>405</v>
      </c>
      <c r="B82" s="167" t="s">
        <v>138</v>
      </c>
      <c r="C82" s="166" t="s">
        <v>406</v>
      </c>
      <c r="D82" s="398" t="s">
        <v>407</v>
      </c>
      <c r="E82" s="399"/>
      <c r="F82" s="191"/>
      <c r="G82" s="207" t="s">
        <v>340</v>
      </c>
      <c r="H82" s="220">
        <v>2.4</v>
      </c>
      <c r="I82" s="172">
        <v>9.1824697999999998</v>
      </c>
      <c r="J82" s="173">
        <f t="shared" si="9"/>
        <v>22.03792752</v>
      </c>
      <c r="K82" s="173">
        <f t="shared" si="10"/>
        <v>26.912717087424003</v>
      </c>
      <c r="L82" s="217">
        <f t="shared" si="11"/>
        <v>5.785204133510972E-5</v>
      </c>
      <c r="M82" s="396"/>
      <c r="N82" s="397"/>
      <c r="O82" s="101"/>
      <c r="P82" s="99"/>
      <c r="Q82" s="99"/>
      <c r="R82" s="99"/>
      <c r="S82" s="99"/>
      <c r="T82" s="99"/>
    </row>
    <row r="83" spans="1:20" s="100" customFormat="1" ht="15" customHeight="1" outlineLevel="1" x14ac:dyDescent="0.25">
      <c r="A83" s="166" t="s">
        <v>408</v>
      </c>
      <c r="B83" s="167" t="s">
        <v>138</v>
      </c>
      <c r="C83" s="166" t="s">
        <v>409</v>
      </c>
      <c r="D83" s="398" t="s">
        <v>410</v>
      </c>
      <c r="E83" s="399"/>
      <c r="F83" s="169"/>
      <c r="G83" s="207" t="s">
        <v>157</v>
      </c>
      <c r="H83" s="220">
        <v>10</v>
      </c>
      <c r="I83" s="172">
        <v>119.986022858</v>
      </c>
      <c r="J83" s="173">
        <f t="shared" si="9"/>
        <v>1199.86022858</v>
      </c>
      <c r="K83" s="173">
        <f t="shared" si="10"/>
        <v>1465.2693111418962</v>
      </c>
      <c r="L83" s="217">
        <f t="shared" si="11"/>
        <v>3.1497682110610899E-3</v>
      </c>
      <c r="M83" s="396"/>
      <c r="N83" s="397"/>
      <c r="O83" s="101"/>
      <c r="P83" s="99"/>
      <c r="Q83" s="99"/>
      <c r="R83" s="99"/>
      <c r="S83" s="99"/>
      <c r="T83" s="99"/>
    </row>
    <row r="84" spans="1:20" s="100" customFormat="1" ht="15" customHeight="1" outlineLevel="1" x14ac:dyDescent="0.25">
      <c r="A84" s="166" t="s">
        <v>411</v>
      </c>
      <c r="B84" s="167" t="s">
        <v>66</v>
      </c>
      <c r="C84" s="166">
        <v>20404</v>
      </c>
      <c r="D84" s="398" t="s">
        <v>368</v>
      </c>
      <c r="E84" s="399"/>
      <c r="F84" s="191"/>
      <c r="G84" s="207" t="s">
        <v>344</v>
      </c>
      <c r="H84" s="220">
        <v>450</v>
      </c>
      <c r="I84" s="172">
        <v>7.69</v>
      </c>
      <c r="J84" s="173">
        <f t="shared" si="9"/>
        <v>3460.5</v>
      </c>
      <c r="K84" s="173">
        <f t="shared" si="10"/>
        <v>4225.9625999999998</v>
      </c>
      <c r="L84" s="217">
        <f t="shared" si="11"/>
        <v>9.0842021718450204E-3</v>
      </c>
      <c r="M84" s="396"/>
      <c r="N84" s="397"/>
      <c r="O84" s="101"/>
      <c r="P84" s="99"/>
      <c r="Q84" s="99"/>
      <c r="R84" s="99"/>
      <c r="S84" s="99"/>
      <c r="T84" s="99"/>
    </row>
    <row r="85" spans="1:20" s="100" customFormat="1" ht="15" customHeight="1" outlineLevel="1" x14ac:dyDescent="0.25">
      <c r="A85" s="166" t="s">
        <v>412</v>
      </c>
      <c r="B85" s="167" t="s">
        <v>66</v>
      </c>
      <c r="C85" s="240">
        <v>20407</v>
      </c>
      <c r="D85" s="398" t="s">
        <v>413</v>
      </c>
      <c r="E85" s="399"/>
      <c r="F85" s="169"/>
      <c r="G85" s="207" t="s">
        <v>344</v>
      </c>
      <c r="H85" s="220">
        <v>75</v>
      </c>
      <c r="I85" s="172">
        <v>8.3699999999999992</v>
      </c>
      <c r="J85" s="173">
        <f t="shared" si="9"/>
        <v>627.74999999999989</v>
      </c>
      <c r="K85" s="173">
        <f t="shared" si="10"/>
        <v>766.60829999999987</v>
      </c>
      <c r="L85" s="217">
        <f t="shared" si="11"/>
        <v>1.6479144381955529E-3</v>
      </c>
      <c r="M85" s="396"/>
      <c r="N85" s="397"/>
      <c r="O85" s="101"/>
      <c r="P85" s="99"/>
      <c r="Q85" s="99"/>
      <c r="R85" s="99"/>
      <c r="S85" s="99"/>
      <c r="T85" s="99"/>
    </row>
    <row r="86" spans="1:20" s="100" customFormat="1" ht="15" customHeight="1" outlineLevel="1" x14ac:dyDescent="0.25">
      <c r="A86" s="166" t="s">
        <v>414</v>
      </c>
      <c r="B86" s="167" t="s">
        <v>66</v>
      </c>
      <c r="C86" s="240">
        <v>20511</v>
      </c>
      <c r="D86" s="398" t="s">
        <v>389</v>
      </c>
      <c r="E86" s="399"/>
      <c r="F86" s="191"/>
      <c r="G86" s="207" t="s">
        <v>340</v>
      </c>
      <c r="H86" s="220">
        <v>5.4</v>
      </c>
      <c r="I86" s="172">
        <v>352.15</v>
      </c>
      <c r="J86" s="173">
        <f t="shared" si="9"/>
        <v>1901.61</v>
      </c>
      <c r="K86" s="173">
        <f t="shared" si="10"/>
        <v>2322.2461320000002</v>
      </c>
      <c r="L86" s="217">
        <f t="shared" si="11"/>
        <v>4.9919403820263579E-3</v>
      </c>
      <c r="M86" s="396"/>
      <c r="N86" s="397"/>
      <c r="O86" s="101"/>
      <c r="P86" s="99"/>
      <c r="Q86" s="99"/>
      <c r="R86" s="99"/>
      <c r="S86" s="99"/>
      <c r="T86" s="99"/>
    </row>
    <row r="87" spans="1:20" s="100" customFormat="1" ht="15" customHeight="1" outlineLevel="1" x14ac:dyDescent="0.25">
      <c r="A87" s="166" t="s">
        <v>415</v>
      </c>
      <c r="B87" s="167" t="s">
        <v>66</v>
      </c>
      <c r="C87" s="240">
        <v>30330</v>
      </c>
      <c r="D87" s="398" t="s">
        <v>391</v>
      </c>
      <c r="E87" s="399"/>
      <c r="F87" s="169"/>
      <c r="G87" s="207" t="s">
        <v>340</v>
      </c>
      <c r="H87" s="220">
        <v>5.4</v>
      </c>
      <c r="I87" s="172">
        <v>34.75</v>
      </c>
      <c r="J87" s="173">
        <f t="shared" si="9"/>
        <v>187.65</v>
      </c>
      <c r="K87" s="173">
        <f t="shared" si="10"/>
        <v>229.15818000000002</v>
      </c>
      <c r="L87" s="217">
        <f t="shared" si="11"/>
        <v>4.9260238044985356E-4</v>
      </c>
      <c r="M87" s="396"/>
      <c r="N87" s="397"/>
      <c r="O87" s="101"/>
      <c r="P87" s="99"/>
      <c r="Q87" s="99"/>
      <c r="R87" s="99"/>
      <c r="S87" s="99"/>
      <c r="T87" s="99"/>
    </row>
    <row r="88" spans="1:20" s="100" customFormat="1" ht="15" customHeight="1" outlineLevel="1" x14ac:dyDescent="0.25">
      <c r="A88" s="166" t="s">
        <v>416</v>
      </c>
      <c r="B88" s="167" t="s">
        <v>66</v>
      </c>
      <c r="C88" s="240">
        <v>200603</v>
      </c>
      <c r="D88" s="398" t="s">
        <v>375</v>
      </c>
      <c r="E88" s="399"/>
      <c r="F88" s="191"/>
      <c r="G88" s="207" t="s">
        <v>376</v>
      </c>
      <c r="H88" s="220">
        <v>2</v>
      </c>
      <c r="I88" s="172">
        <v>223.32</v>
      </c>
      <c r="J88" s="173">
        <f t="shared" si="9"/>
        <v>446.64</v>
      </c>
      <c r="K88" s="173">
        <f t="shared" si="10"/>
        <v>545.43676800000003</v>
      </c>
      <c r="L88" s="217">
        <f t="shared" si="11"/>
        <v>1.172480294186638E-3</v>
      </c>
      <c r="M88" s="396"/>
      <c r="N88" s="397"/>
      <c r="O88" s="101"/>
      <c r="P88" s="99"/>
      <c r="Q88" s="99"/>
      <c r="R88" s="99"/>
      <c r="S88" s="99"/>
      <c r="T88" s="99"/>
    </row>
    <row r="89" spans="1:20" s="100" customFormat="1" ht="15" customHeight="1" outlineLevel="1" x14ac:dyDescent="0.25">
      <c r="A89" s="166" t="s">
        <v>417</v>
      </c>
      <c r="B89" s="167" t="s">
        <v>66</v>
      </c>
      <c r="C89" s="240">
        <v>200604</v>
      </c>
      <c r="D89" s="398" t="s">
        <v>378</v>
      </c>
      <c r="E89" s="399"/>
      <c r="F89" s="169"/>
      <c r="G89" s="207" t="s">
        <v>379</v>
      </c>
      <c r="H89" s="220">
        <v>4</v>
      </c>
      <c r="I89" s="172">
        <v>239.66</v>
      </c>
      <c r="J89" s="173">
        <f t="shared" si="9"/>
        <v>958.64</v>
      </c>
      <c r="K89" s="173">
        <f t="shared" si="10"/>
        <v>1170.6911680000001</v>
      </c>
      <c r="L89" s="217">
        <f t="shared" si="11"/>
        <v>2.5165379482784312E-3</v>
      </c>
      <c r="M89" s="396"/>
      <c r="N89" s="397"/>
      <c r="O89" s="101"/>
      <c r="P89" s="99"/>
      <c r="Q89" s="99"/>
      <c r="R89" s="99"/>
      <c r="S89" s="99"/>
      <c r="T89" s="99"/>
    </row>
    <row r="90" spans="1:20" s="100" customFormat="1" ht="15" customHeight="1" outlineLevel="1" x14ac:dyDescent="0.25">
      <c r="A90" s="166"/>
      <c r="B90" s="167"/>
      <c r="C90" s="166"/>
      <c r="D90" s="398"/>
      <c r="E90" s="399"/>
      <c r="F90" s="191"/>
      <c r="G90" s="207"/>
      <c r="H90" s="220"/>
      <c r="I90" s="172"/>
      <c r="J90" s="173"/>
      <c r="K90" s="173"/>
      <c r="L90" s="217"/>
      <c r="M90" s="396"/>
      <c r="N90" s="397"/>
      <c r="O90" s="101"/>
      <c r="P90" s="99"/>
      <c r="Q90" s="99"/>
      <c r="R90" s="99"/>
      <c r="S90" s="99"/>
      <c r="T90" s="99"/>
    </row>
    <row r="91" spans="1:20" s="100" customFormat="1" ht="15" customHeight="1" outlineLevel="1" x14ac:dyDescent="0.25">
      <c r="A91" s="235" t="s">
        <v>227</v>
      </c>
      <c r="B91" s="167"/>
      <c r="C91" s="166"/>
      <c r="D91" s="430" t="s">
        <v>418</v>
      </c>
      <c r="E91" s="431"/>
      <c r="F91" s="169"/>
      <c r="G91" s="207"/>
      <c r="H91" s="220"/>
      <c r="I91" s="172"/>
      <c r="J91" s="173"/>
      <c r="K91" s="173"/>
      <c r="L91" s="217"/>
      <c r="M91" s="396"/>
      <c r="N91" s="397"/>
      <c r="O91" s="101"/>
      <c r="P91" s="99"/>
      <c r="Q91" s="99"/>
      <c r="R91" s="99"/>
      <c r="S91" s="99"/>
      <c r="T91" s="99"/>
    </row>
    <row r="92" spans="1:20" s="100" customFormat="1" ht="15" customHeight="1" outlineLevel="1" x14ac:dyDescent="0.25">
      <c r="A92" s="166" t="s">
        <v>419</v>
      </c>
      <c r="B92" s="167" t="s">
        <v>138</v>
      </c>
      <c r="C92" s="241" t="s">
        <v>420</v>
      </c>
      <c r="D92" s="398" t="s">
        <v>421</v>
      </c>
      <c r="E92" s="399"/>
      <c r="F92" s="191"/>
      <c r="G92" s="207" t="s">
        <v>157</v>
      </c>
      <c r="H92" s="220">
        <v>70</v>
      </c>
      <c r="I92" s="172">
        <v>45.128610199999997</v>
      </c>
      <c r="J92" s="173">
        <f t="shared" ref="J92:J116" si="12">I92*H92</f>
        <v>3159.0027139999997</v>
      </c>
      <c r="K92" s="173">
        <f t="shared" ref="K92:K116" si="13">J92*(1+$K$12)</f>
        <v>3857.7741143367998</v>
      </c>
      <c r="L92" s="217">
        <f t="shared" ref="L92:L116" si="14">K92/$K$163</f>
        <v>8.292737845797751E-3</v>
      </c>
      <c r="M92" s="396"/>
      <c r="N92" s="397"/>
      <c r="O92" s="101"/>
      <c r="P92" s="99"/>
      <c r="Q92" s="99"/>
      <c r="R92" s="99"/>
      <c r="S92" s="99"/>
      <c r="T92" s="99"/>
    </row>
    <row r="93" spans="1:20" s="100" customFormat="1" ht="15" customHeight="1" outlineLevel="1" x14ac:dyDescent="0.25">
      <c r="A93" s="166" t="s">
        <v>422</v>
      </c>
      <c r="B93" s="167" t="s">
        <v>138</v>
      </c>
      <c r="C93" s="241" t="s">
        <v>423</v>
      </c>
      <c r="D93" s="398" t="s">
        <v>424</v>
      </c>
      <c r="E93" s="399"/>
      <c r="F93" s="169"/>
      <c r="G93" s="207" t="s">
        <v>340</v>
      </c>
      <c r="H93" s="220">
        <v>2</v>
      </c>
      <c r="I93" s="172">
        <v>546.05920300000002</v>
      </c>
      <c r="J93" s="173">
        <f t="shared" si="12"/>
        <v>1092.118406</v>
      </c>
      <c r="K93" s="173">
        <f t="shared" si="13"/>
        <v>1333.6949974072002</v>
      </c>
      <c r="L93" s="217">
        <f t="shared" si="14"/>
        <v>2.8669337944508375E-3</v>
      </c>
      <c r="M93" s="396"/>
      <c r="N93" s="397"/>
      <c r="O93" s="101"/>
      <c r="P93" s="99"/>
      <c r="Q93" s="99"/>
      <c r="R93" s="99"/>
      <c r="S93" s="99"/>
      <c r="T93" s="99"/>
    </row>
    <row r="94" spans="1:20" s="100" customFormat="1" ht="15" customHeight="1" outlineLevel="1" x14ac:dyDescent="0.25">
      <c r="A94" s="166" t="s">
        <v>425</v>
      </c>
      <c r="B94" s="167" t="s">
        <v>66</v>
      </c>
      <c r="C94" s="240">
        <v>20511</v>
      </c>
      <c r="D94" s="398" t="s">
        <v>389</v>
      </c>
      <c r="E94" s="399"/>
      <c r="F94" s="169"/>
      <c r="G94" s="207" t="s">
        <v>340</v>
      </c>
      <c r="H94" s="220">
        <v>90</v>
      </c>
      <c r="I94" s="172">
        <v>352.15</v>
      </c>
      <c r="J94" s="173">
        <f t="shared" si="12"/>
        <v>31693.499999999996</v>
      </c>
      <c r="K94" s="173">
        <f t="shared" si="13"/>
        <v>38704.102200000001</v>
      </c>
      <c r="L94" s="217">
        <f t="shared" si="14"/>
        <v>8.3199006367105963E-2</v>
      </c>
      <c r="M94" s="396"/>
      <c r="N94" s="397"/>
      <c r="O94" s="101"/>
      <c r="P94" s="99"/>
      <c r="Q94" s="99"/>
      <c r="R94" s="99"/>
      <c r="S94" s="99"/>
      <c r="T94" s="99"/>
    </row>
    <row r="95" spans="1:20" s="100" customFormat="1" ht="15" customHeight="1" outlineLevel="1" x14ac:dyDescent="0.25">
      <c r="A95" s="166" t="s">
        <v>426</v>
      </c>
      <c r="B95" s="167" t="s">
        <v>138</v>
      </c>
      <c r="C95" s="241" t="s">
        <v>427</v>
      </c>
      <c r="D95" s="398" t="s">
        <v>428</v>
      </c>
      <c r="E95" s="399"/>
      <c r="F95" s="191"/>
      <c r="G95" s="207" t="s">
        <v>340</v>
      </c>
      <c r="H95" s="220">
        <v>200</v>
      </c>
      <c r="I95" s="172">
        <v>6.8199738459999999</v>
      </c>
      <c r="J95" s="173">
        <f t="shared" si="12"/>
        <v>1363.9947692000001</v>
      </c>
      <c r="K95" s="173">
        <f t="shared" si="13"/>
        <v>1665.7104121470402</v>
      </c>
      <c r="L95" s="217">
        <f t="shared" si="14"/>
        <v>3.5806398626649009E-3</v>
      </c>
      <c r="M95" s="396"/>
      <c r="N95" s="397"/>
      <c r="O95" s="101"/>
      <c r="P95" s="99"/>
      <c r="Q95" s="99"/>
      <c r="R95" s="99"/>
      <c r="S95" s="99"/>
      <c r="T95" s="99"/>
    </row>
    <row r="96" spans="1:20" s="100" customFormat="1" ht="15" customHeight="1" outlineLevel="1" x14ac:dyDescent="0.25">
      <c r="A96" s="166" t="s">
        <v>429</v>
      </c>
      <c r="B96" s="167" t="s">
        <v>66</v>
      </c>
      <c r="C96" s="166">
        <v>10410</v>
      </c>
      <c r="D96" s="398" t="s">
        <v>383</v>
      </c>
      <c r="E96" s="399"/>
      <c r="F96" s="169"/>
      <c r="G96" s="207" t="s">
        <v>299</v>
      </c>
      <c r="H96" s="220">
        <v>460</v>
      </c>
      <c r="I96" s="172">
        <v>4.4400000000000004</v>
      </c>
      <c r="J96" s="173">
        <f t="shared" si="12"/>
        <v>2042.4</v>
      </c>
      <c r="K96" s="173">
        <f t="shared" si="13"/>
        <v>2494.1788800000004</v>
      </c>
      <c r="L96" s="217">
        <f t="shared" si="14"/>
        <v>5.3615299857755448E-3</v>
      </c>
      <c r="M96" s="396"/>
      <c r="N96" s="397"/>
      <c r="O96" s="101"/>
      <c r="P96" s="99"/>
      <c r="Q96" s="99"/>
      <c r="R96" s="99"/>
      <c r="S96" s="99"/>
      <c r="T96" s="99"/>
    </row>
    <row r="97" spans="1:20" s="100" customFormat="1" ht="15" customHeight="1" outlineLevel="1" x14ac:dyDescent="0.25">
      <c r="A97" s="166" t="s">
        <v>430</v>
      </c>
      <c r="B97" s="167" t="s">
        <v>138</v>
      </c>
      <c r="C97" s="166" t="s">
        <v>431</v>
      </c>
      <c r="D97" s="398" t="s">
        <v>432</v>
      </c>
      <c r="E97" s="399"/>
      <c r="F97" s="191"/>
      <c r="G97" s="207" t="s">
        <v>340</v>
      </c>
      <c r="H97" s="220">
        <v>18</v>
      </c>
      <c r="I97" s="172">
        <v>14.432612562999999</v>
      </c>
      <c r="J97" s="173">
        <f t="shared" si="12"/>
        <v>259.78702613399997</v>
      </c>
      <c r="K97" s="173">
        <f t="shared" si="13"/>
        <v>317.2519163148408</v>
      </c>
      <c r="L97" s="217">
        <f t="shared" si="14"/>
        <v>6.8197019708817863E-4</v>
      </c>
      <c r="M97" s="396"/>
      <c r="N97" s="397"/>
      <c r="O97" s="101"/>
      <c r="P97" s="99"/>
      <c r="Q97" s="99"/>
      <c r="R97" s="99"/>
      <c r="S97" s="99"/>
      <c r="T97" s="99"/>
    </row>
    <row r="98" spans="1:20" s="100" customFormat="1" ht="15" customHeight="1" outlineLevel="1" x14ac:dyDescent="0.25">
      <c r="A98" s="166" t="s">
        <v>433</v>
      </c>
      <c r="B98" s="167" t="s">
        <v>67</v>
      </c>
      <c r="C98" s="240">
        <v>55600</v>
      </c>
      <c r="D98" s="434" t="s">
        <v>434</v>
      </c>
      <c r="E98" s="435"/>
      <c r="F98" s="169"/>
      <c r="G98" s="207" t="s">
        <v>340</v>
      </c>
      <c r="H98" s="220">
        <v>90</v>
      </c>
      <c r="I98" s="172">
        <v>51.94</v>
      </c>
      <c r="J98" s="173">
        <f t="shared" si="12"/>
        <v>4674.5999999999995</v>
      </c>
      <c r="K98" s="173">
        <f t="shared" si="13"/>
        <v>5708.6215199999997</v>
      </c>
      <c r="L98" s="217">
        <f t="shared" si="14"/>
        <v>1.2271351386362298E-2</v>
      </c>
      <c r="M98" s="396"/>
      <c r="N98" s="397"/>
      <c r="O98" s="101"/>
      <c r="P98" s="99"/>
      <c r="Q98" s="99"/>
      <c r="R98" s="99"/>
      <c r="S98" s="99"/>
      <c r="T98" s="99"/>
    </row>
    <row r="99" spans="1:20" s="100" customFormat="1" ht="15" customHeight="1" outlineLevel="1" x14ac:dyDescent="0.25">
      <c r="A99" s="166" t="s">
        <v>435</v>
      </c>
      <c r="B99" s="167" t="s">
        <v>66</v>
      </c>
      <c r="C99" s="166">
        <v>20304</v>
      </c>
      <c r="D99" s="398" t="s">
        <v>387</v>
      </c>
      <c r="E99" s="399"/>
      <c r="F99" s="191"/>
      <c r="G99" s="207" t="s">
        <v>299</v>
      </c>
      <c r="H99" s="220">
        <v>40</v>
      </c>
      <c r="I99" s="172">
        <v>66.38</v>
      </c>
      <c r="J99" s="173">
        <f t="shared" si="12"/>
        <v>2655.2</v>
      </c>
      <c r="K99" s="173">
        <f t="shared" si="13"/>
        <v>3242.53024</v>
      </c>
      <c r="L99" s="217">
        <f t="shared" si="14"/>
        <v>6.9701989905166595E-3</v>
      </c>
      <c r="M99" s="396"/>
      <c r="N99" s="397"/>
      <c r="O99" s="101"/>
      <c r="P99" s="99"/>
      <c r="Q99" s="99"/>
      <c r="R99" s="99"/>
      <c r="S99" s="99"/>
      <c r="T99" s="99"/>
    </row>
    <row r="100" spans="1:20" s="100" customFormat="1" ht="15" customHeight="1" outlineLevel="1" x14ac:dyDescent="0.25">
      <c r="A100" s="166" t="s">
        <v>436</v>
      </c>
      <c r="B100" s="167" t="s">
        <v>138</v>
      </c>
      <c r="C100" s="166" t="s">
        <v>437</v>
      </c>
      <c r="D100" s="398" t="s">
        <v>438</v>
      </c>
      <c r="E100" s="399"/>
      <c r="F100" s="169"/>
      <c r="G100" s="207" t="s">
        <v>157</v>
      </c>
      <c r="H100" s="220">
        <v>100</v>
      </c>
      <c r="I100" s="172">
        <v>7.1338267499999999</v>
      </c>
      <c r="J100" s="173">
        <f t="shared" si="12"/>
        <v>713.38267499999995</v>
      </c>
      <c r="K100" s="173">
        <f t="shared" si="13"/>
        <v>871.18292270999996</v>
      </c>
      <c r="L100" s="217">
        <f t="shared" si="14"/>
        <v>1.8727098527934144E-3</v>
      </c>
      <c r="M100" s="396"/>
      <c r="N100" s="397"/>
      <c r="O100" s="101"/>
      <c r="P100" s="99"/>
      <c r="Q100" s="99"/>
      <c r="R100" s="99"/>
      <c r="S100" s="99"/>
      <c r="T100" s="99"/>
    </row>
    <row r="101" spans="1:20" s="100" customFormat="1" ht="15" customHeight="1" outlineLevel="1" x14ac:dyDescent="0.25">
      <c r="A101" s="166" t="s">
        <v>439</v>
      </c>
      <c r="B101" s="167" t="s">
        <v>66</v>
      </c>
      <c r="C101" s="166">
        <v>50430</v>
      </c>
      <c r="D101" s="398" t="s">
        <v>440</v>
      </c>
      <c r="E101" s="399"/>
      <c r="F101" s="191"/>
      <c r="G101" s="207" t="s">
        <v>441</v>
      </c>
      <c r="H101" s="220">
        <v>0.2</v>
      </c>
      <c r="I101" s="172">
        <v>108.08</v>
      </c>
      <c r="J101" s="173">
        <f t="shared" si="12"/>
        <v>21.616</v>
      </c>
      <c r="K101" s="173">
        <f t="shared" si="13"/>
        <v>26.3974592</v>
      </c>
      <c r="L101" s="217">
        <f t="shared" si="14"/>
        <v>5.6744434083687897E-5</v>
      </c>
      <c r="M101" s="396"/>
      <c r="N101" s="397"/>
      <c r="O101" s="101"/>
      <c r="P101" s="99"/>
      <c r="Q101" s="99"/>
      <c r="R101" s="99"/>
      <c r="S101" s="99"/>
      <c r="T101" s="99"/>
    </row>
    <row r="102" spans="1:20" s="100" customFormat="1" ht="15" customHeight="1" outlineLevel="1" x14ac:dyDescent="0.25">
      <c r="A102" s="166" t="s">
        <v>442</v>
      </c>
      <c r="B102" s="167" t="s">
        <v>66</v>
      </c>
      <c r="C102" s="166">
        <v>130204</v>
      </c>
      <c r="D102" s="398" t="s">
        <v>443</v>
      </c>
      <c r="E102" s="399"/>
      <c r="F102" s="169"/>
      <c r="G102" s="207" t="s">
        <v>299</v>
      </c>
      <c r="H102" s="220">
        <v>460</v>
      </c>
      <c r="I102" s="172">
        <v>5</v>
      </c>
      <c r="J102" s="173">
        <f t="shared" si="12"/>
        <v>2300</v>
      </c>
      <c r="K102" s="173">
        <f t="shared" si="13"/>
        <v>2808.76</v>
      </c>
      <c r="L102" s="217">
        <f t="shared" si="14"/>
        <v>6.0377589929904779E-3</v>
      </c>
      <c r="M102" s="396"/>
      <c r="N102" s="397"/>
      <c r="O102" s="101"/>
      <c r="P102" s="99"/>
      <c r="Q102" s="99"/>
      <c r="R102" s="99"/>
      <c r="S102" s="99"/>
      <c r="T102" s="99"/>
    </row>
    <row r="103" spans="1:20" s="100" customFormat="1" ht="15" customHeight="1" outlineLevel="1" x14ac:dyDescent="0.25">
      <c r="A103" s="166" t="s">
        <v>444</v>
      </c>
      <c r="B103" s="167" t="s">
        <v>138</v>
      </c>
      <c r="C103" s="166" t="s">
        <v>445</v>
      </c>
      <c r="D103" s="398" t="s">
        <v>446</v>
      </c>
      <c r="E103" s="399"/>
      <c r="F103" s="191"/>
      <c r="G103" s="207" t="s">
        <v>340</v>
      </c>
      <c r="H103" s="220">
        <v>90</v>
      </c>
      <c r="I103" s="172">
        <v>149.14417500000002</v>
      </c>
      <c r="J103" s="173">
        <f t="shared" si="12"/>
        <v>13422.975750000001</v>
      </c>
      <c r="K103" s="173">
        <f t="shared" si="13"/>
        <v>16392.137985900001</v>
      </c>
      <c r="L103" s="217">
        <f t="shared" si="14"/>
        <v>3.5236822846632876E-2</v>
      </c>
      <c r="M103" s="396"/>
      <c r="N103" s="397"/>
      <c r="O103" s="101"/>
      <c r="P103" s="99"/>
      <c r="Q103" s="99"/>
      <c r="R103" s="99"/>
      <c r="S103" s="99"/>
      <c r="T103" s="99"/>
    </row>
    <row r="104" spans="1:20" s="100" customFormat="1" ht="15" customHeight="1" outlineLevel="1" x14ac:dyDescent="0.25">
      <c r="A104" s="166" t="s">
        <v>447</v>
      </c>
      <c r="B104" s="167" t="s">
        <v>66</v>
      </c>
      <c r="C104" s="240">
        <v>20407</v>
      </c>
      <c r="D104" s="398" t="s">
        <v>413</v>
      </c>
      <c r="E104" s="399"/>
      <c r="F104" s="169"/>
      <c r="G104" s="207" t="s">
        <v>344</v>
      </c>
      <c r="H104" s="220">
        <v>350</v>
      </c>
      <c r="I104" s="172">
        <v>8.3699999999999992</v>
      </c>
      <c r="J104" s="173">
        <f t="shared" si="12"/>
        <v>2929.4999999999995</v>
      </c>
      <c r="K104" s="173">
        <f t="shared" si="13"/>
        <v>3577.5053999999996</v>
      </c>
      <c r="L104" s="217">
        <f t="shared" si="14"/>
        <v>7.6902673782459144E-3</v>
      </c>
      <c r="M104" s="396"/>
      <c r="N104" s="397"/>
      <c r="O104" s="101"/>
      <c r="P104" s="99"/>
      <c r="Q104" s="99"/>
      <c r="R104" s="99"/>
      <c r="S104" s="99"/>
      <c r="T104" s="99"/>
    </row>
    <row r="105" spans="1:20" s="100" customFormat="1" ht="15" customHeight="1" outlineLevel="1" x14ac:dyDescent="0.25">
      <c r="A105" s="166" t="s">
        <v>448</v>
      </c>
      <c r="B105" s="167" t="s">
        <v>66</v>
      </c>
      <c r="C105" s="240">
        <v>10210</v>
      </c>
      <c r="D105" s="398" t="s">
        <v>370</v>
      </c>
      <c r="E105" s="399"/>
      <c r="F105" s="191"/>
      <c r="G105" s="207" t="s">
        <v>340</v>
      </c>
      <c r="H105" s="220">
        <v>62</v>
      </c>
      <c r="I105" s="172">
        <v>9.67</v>
      </c>
      <c r="J105" s="173">
        <f t="shared" si="12"/>
        <v>599.54</v>
      </c>
      <c r="K105" s="173">
        <f t="shared" si="13"/>
        <v>732.15824799999996</v>
      </c>
      <c r="L105" s="217">
        <f t="shared" si="14"/>
        <v>1.5738600115902221E-3</v>
      </c>
      <c r="M105" s="396"/>
      <c r="N105" s="397"/>
      <c r="O105" s="101"/>
      <c r="P105" s="99"/>
      <c r="Q105" s="99"/>
      <c r="R105" s="99"/>
      <c r="S105" s="99"/>
      <c r="T105" s="99"/>
    </row>
    <row r="106" spans="1:20" s="100" customFormat="1" ht="15" customHeight="1" outlineLevel="1" x14ac:dyDescent="0.25">
      <c r="A106" s="166" t="s">
        <v>449</v>
      </c>
      <c r="B106" s="167" t="s">
        <v>66</v>
      </c>
      <c r="C106" s="166">
        <v>10310</v>
      </c>
      <c r="D106" s="398" t="s">
        <v>372</v>
      </c>
      <c r="E106" s="399"/>
      <c r="F106" s="169"/>
      <c r="G106" s="207" t="s">
        <v>373</v>
      </c>
      <c r="H106" s="220">
        <f>10*H105</f>
        <v>620</v>
      </c>
      <c r="I106" s="172">
        <v>1.71</v>
      </c>
      <c r="J106" s="173">
        <f t="shared" si="12"/>
        <v>1060.2</v>
      </c>
      <c r="K106" s="173">
        <f t="shared" si="13"/>
        <v>1294.7162400000002</v>
      </c>
      <c r="L106" s="217">
        <f t="shared" si="14"/>
        <v>2.783144384508046E-3</v>
      </c>
      <c r="M106" s="396"/>
      <c r="N106" s="397"/>
      <c r="O106" s="101"/>
      <c r="P106" s="99"/>
      <c r="Q106" s="99"/>
      <c r="R106" s="99"/>
      <c r="S106" s="99"/>
      <c r="T106" s="99"/>
    </row>
    <row r="107" spans="1:20" s="100" customFormat="1" ht="15" customHeight="1" outlineLevel="1" x14ac:dyDescent="0.25">
      <c r="A107" s="166"/>
      <c r="B107" s="167" t="s">
        <v>66</v>
      </c>
      <c r="C107" s="166">
        <v>10105</v>
      </c>
      <c r="D107" s="398" t="s">
        <v>450</v>
      </c>
      <c r="E107" s="399"/>
      <c r="F107" s="169"/>
      <c r="G107" s="207" t="s">
        <v>340</v>
      </c>
      <c r="H107" s="220">
        <v>120</v>
      </c>
      <c r="I107" s="172">
        <v>7.87</v>
      </c>
      <c r="J107" s="173">
        <f t="shared" si="12"/>
        <v>944.4</v>
      </c>
      <c r="K107" s="173">
        <f t="shared" si="13"/>
        <v>1153.3012800000001</v>
      </c>
      <c r="L107" s="217">
        <f t="shared" si="14"/>
        <v>2.4791563447740033E-3</v>
      </c>
      <c r="M107" s="396"/>
      <c r="N107" s="397"/>
      <c r="O107" s="101"/>
      <c r="P107" s="99"/>
      <c r="Q107" s="99"/>
      <c r="R107" s="99"/>
      <c r="S107" s="99"/>
      <c r="T107" s="99"/>
    </row>
    <row r="108" spans="1:20" s="100" customFormat="1" ht="15" customHeight="1" outlineLevel="1" x14ac:dyDescent="0.25">
      <c r="A108" s="166" t="s">
        <v>451</v>
      </c>
      <c r="B108" s="167" t="s">
        <v>66</v>
      </c>
      <c r="C108" s="240">
        <v>10110</v>
      </c>
      <c r="D108" s="398" t="s">
        <v>452</v>
      </c>
      <c r="E108" s="399"/>
      <c r="F108" s="191"/>
      <c r="G108" s="207" t="s">
        <v>373</v>
      </c>
      <c r="H108" s="220">
        <f>10*H107</f>
        <v>1200</v>
      </c>
      <c r="I108" s="172">
        <v>1.33</v>
      </c>
      <c r="J108" s="173">
        <f t="shared" si="12"/>
        <v>1596</v>
      </c>
      <c r="K108" s="173">
        <f t="shared" si="13"/>
        <v>1949.0352</v>
      </c>
      <c r="L108" s="217">
        <f t="shared" si="14"/>
        <v>4.1896797186142618E-3</v>
      </c>
      <c r="M108" s="396"/>
      <c r="N108" s="397"/>
      <c r="O108" s="101"/>
      <c r="P108" s="99"/>
      <c r="Q108" s="99"/>
      <c r="R108" s="99"/>
      <c r="S108" s="99"/>
      <c r="T108" s="99"/>
    </row>
    <row r="109" spans="1:20" s="100" customFormat="1" ht="15" customHeight="1" outlineLevel="1" x14ac:dyDescent="0.25">
      <c r="A109" s="166" t="s">
        <v>453</v>
      </c>
      <c r="B109" s="167" t="s">
        <v>67</v>
      </c>
      <c r="C109" s="240">
        <v>20601</v>
      </c>
      <c r="D109" s="398" t="s">
        <v>454</v>
      </c>
      <c r="E109" s="399"/>
      <c r="F109" s="169"/>
      <c r="G109" s="207" t="s">
        <v>455</v>
      </c>
      <c r="H109" s="220">
        <v>2</v>
      </c>
      <c r="I109" s="172">
        <v>21.21</v>
      </c>
      <c r="J109" s="173">
        <f t="shared" si="12"/>
        <v>42.42</v>
      </c>
      <c r="K109" s="173">
        <f t="shared" si="13"/>
        <v>51.803304000000004</v>
      </c>
      <c r="L109" s="217">
        <f t="shared" si="14"/>
        <v>1.113572767315896E-4</v>
      </c>
      <c r="M109" s="396"/>
      <c r="N109" s="397"/>
      <c r="O109" s="101"/>
      <c r="P109" s="99"/>
      <c r="Q109" s="99"/>
      <c r="R109" s="99"/>
      <c r="S109" s="99"/>
      <c r="T109" s="99"/>
    </row>
    <row r="110" spans="1:20" s="100" customFormat="1" ht="15" customHeight="1" outlineLevel="1" x14ac:dyDescent="0.25">
      <c r="A110" s="166" t="s">
        <v>456</v>
      </c>
      <c r="B110" s="167" t="s">
        <v>67</v>
      </c>
      <c r="C110" s="240">
        <v>20602</v>
      </c>
      <c r="D110" s="398" t="s">
        <v>457</v>
      </c>
      <c r="E110" s="399"/>
      <c r="F110" s="191"/>
      <c r="G110" s="207" t="s">
        <v>455</v>
      </c>
      <c r="H110" s="220">
        <v>2</v>
      </c>
      <c r="I110" s="172">
        <v>80.42</v>
      </c>
      <c r="J110" s="173">
        <f t="shared" si="12"/>
        <v>160.84</v>
      </c>
      <c r="K110" s="173">
        <f t="shared" si="13"/>
        <v>196.41780800000001</v>
      </c>
      <c r="L110" s="217">
        <f t="shared" si="14"/>
        <v>4.2222311149242976E-4</v>
      </c>
      <c r="M110" s="396"/>
      <c r="N110" s="397"/>
      <c r="O110" s="101"/>
      <c r="P110" s="99"/>
      <c r="Q110" s="99"/>
      <c r="R110" s="99"/>
      <c r="S110" s="99"/>
      <c r="T110" s="99"/>
    </row>
    <row r="111" spans="1:20" s="100" customFormat="1" ht="15" customHeight="1" outlineLevel="1" x14ac:dyDescent="0.25">
      <c r="A111" s="166" t="s">
        <v>458</v>
      </c>
      <c r="B111" s="167" t="s">
        <v>67</v>
      </c>
      <c r="C111" s="240">
        <v>20603</v>
      </c>
      <c r="D111" s="398" t="s">
        <v>459</v>
      </c>
      <c r="E111" s="399"/>
      <c r="F111" s="169"/>
      <c r="G111" s="207" t="s">
        <v>455</v>
      </c>
      <c r="H111" s="220">
        <v>2</v>
      </c>
      <c r="I111" s="172">
        <v>65.23</v>
      </c>
      <c r="J111" s="173">
        <f t="shared" si="12"/>
        <v>130.46</v>
      </c>
      <c r="K111" s="173">
        <f t="shared" si="13"/>
        <v>159.31775200000001</v>
      </c>
      <c r="L111" s="217">
        <f t="shared" si="14"/>
        <v>3.4247219053284251E-4</v>
      </c>
      <c r="M111" s="396"/>
      <c r="N111" s="397"/>
      <c r="O111" s="101"/>
      <c r="P111" s="99"/>
      <c r="Q111" s="99"/>
      <c r="R111" s="99"/>
      <c r="S111" s="99"/>
      <c r="T111" s="99"/>
    </row>
    <row r="112" spans="1:20" s="100" customFormat="1" ht="15" customHeight="1" outlineLevel="1" x14ac:dyDescent="0.25">
      <c r="A112" s="166" t="s">
        <v>460</v>
      </c>
      <c r="B112" s="167" t="s">
        <v>67</v>
      </c>
      <c r="C112" s="240">
        <v>20604</v>
      </c>
      <c r="D112" s="398" t="s">
        <v>461</v>
      </c>
      <c r="E112" s="399"/>
      <c r="F112" s="191"/>
      <c r="G112" s="207" t="s">
        <v>455</v>
      </c>
      <c r="H112" s="220">
        <v>2</v>
      </c>
      <c r="I112" s="172">
        <v>218.53</v>
      </c>
      <c r="J112" s="173">
        <f t="shared" si="12"/>
        <v>437.06</v>
      </c>
      <c r="K112" s="173">
        <f t="shared" si="13"/>
        <v>533.73767199999998</v>
      </c>
      <c r="L112" s="217">
        <f t="shared" si="14"/>
        <v>1.1473317154245296E-3</v>
      </c>
      <c r="M112" s="396"/>
      <c r="N112" s="397"/>
      <c r="O112" s="101"/>
      <c r="P112" s="99"/>
      <c r="Q112" s="99"/>
      <c r="R112" s="99"/>
      <c r="S112" s="99"/>
      <c r="T112" s="99"/>
    </row>
    <row r="113" spans="1:32" s="100" customFormat="1" ht="15" customHeight="1" outlineLevel="1" x14ac:dyDescent="0.25">
      <c r="A113" s="166" t="s">
        <v>462</v>
      </c>
      <c r="B113" s="167" t="s">
        <v>67</v>
      </c>
      <c r="C113" s="240">
        <v>20605</v>
      </c>
      <c r="D113" s="398" t="s">
        <v>463</v>
      </c>
      <c r="E113" s="399"/>
      <c r="F113" s="169"/>
      <c r="G113" s="207" t="s">
        <v>455</v>
      </c>
      <c r="H113" s="220">
        <v>2</v>
      </c>
      <c r="I113" s="172">
        <v>140.21</v>
      </c>
      <c r="J113" s="173">
        <f t="shared" si="12"/>
        <v>280.42</v>
      </c>
      <c r="K113" s="173">
        <f t="shared" si="13"/>
        <v>342.44890400000003</v>
      </c>
      <c r="L113" s="217">
        <f t="shared" si="14"/>
        <v>7.3613407687582173E-4</v>
      </c>
      <c r="M113" s="396"/>
      <c r="N113" s="397"/>
      <c r="O113" s="101"/>
      <c r="P113" s="99"/>
      <c r="Q113" s="99"/>
      <c r="R113" s="99"/>
      <c r="S113" s="99"/>
      <c r="T113" s="99"/>
    </row>
    <row r="114" spans="1:32" s="100" customFormat="1" ht="15" customHeight="1" outlineLevel="1" x14ac:dyDescent="0.25">
      <c r="A114" s="166" t="s">
        <v>464</v>
      </c>
      <c r="B114" s="167" t="s">
        <v>67</v>
      </c>
      <c r="C114" s="240">
        <v>20606</v>
      </c>
      <c r="D114" s="398" t="s">
        <v>465</v>
      </c>
      <c r="E114" s="399"/>
      <c r="F114" s="191"/>
      <c r="G114" s="207" t="s">
        <v>455</v>
      </c>
      <c r="H114" s="220">
        <v>2</v>
      </c>
      <c r="I114" s="172">
        <v>247.19</v>
      </c>
      <c r="J114" s="173">
        <f t="shared" si="12"/>
        <v>494.38</v>
      </c>
      <c r="K114" s="173">
        <f t="shared" si="13"/>
        <v>603.73685599999999</v>
      </c>
      <c r="L114" s="217">
        <f t="shared" si="14"/>
        <v>1.297803169980275E-3</v>
      </c>
      <c r="M114" s="396"/>
      <c r="N114" s="397"/>
      <c r="O114" s="101"/>
      <c r="P114" s="99"/>
      <c r="Q114" s="99"/>
      <c r="R114" s="99"/>
      <c r="S114" s="99"/>
      <c r="T114" s="99"/>
    </row>
    <row r="115" spans="1:32" s="100" customFormat="1" ht="15" customHeight="1" outlineLevel="1" x14ac:dyDescent="0.25">
      <c r="A115" s="166" t="s">
        <v>466</v>
      </c>
      <c r="B115" s="167" t="s">
        <v>67</v>
      </c>
      <c r="C115" s="240">
        <v>20609</v>
      </c>
      <c r="D115" s="398" t="s">
        <v>467</v>
      </c>
      <c r="E115" s="399"/>
      <c r="F115" s="169"/>
      <c r="G115" s="207" t="s">
        <v>455</v>
      </c>
      <c r="H115" s="220">
        <v>1</v>
      </c>
      <c r="I115" s="172">
        <v>518</v>
      </c>
      <c r="J115" s="173">
        <f t="shared" si="12"/>
        <v>518</v>
      </c>
      <c r="K115" s="173">
        <f t="shared" si="13"/>
        <v>632.58159999999998</v>
      </c>
      <c r="L115" s="217">
        <f t="shared" si="14"/>
        <v>1.3598083297256815E-3</v>
      </c>
      <c r="M115" s="396"/>
      <c r="N115" s="397"/>
      <c r="O115" s="101"/>
      <c r="P115" s="99"/>
      <c r="Q115" s="99"/>
      <c r="R115" s="99"/>
      <c r="S115" s="99"/>
      <c r="T115" s="99"/>
    </row>
    <row r="116" spans="1:32" s="100" customFormat="1" ht="15" customHeight="1" outlineLevel="1" x14ac:dyDescent="0.25">
      <c r="A116" s="166" t="s">
        <v>468</v>
      </c>
      <c r="B116" s="167" t="s">
        <v>67</v>
      </c>
      <c r="C116" s="240">
        <v>20610</v>
      </c>
      <c r="D116" s="398" t="s">
        <v>469</v>
      </c>
      <c r="E116" s="399"/>
      <c r="F116" s="191"/>
      <c r="G116" s="207" t="s">
        <v>455</v>
      </c>
      <c r="H116" s="220">
        <v>1</v>
      </c>
      <c r="I116" s="172">
        <v>373.26</v>
      </c>
      <c r="J116" s="173">
        <f t="shared" si="12"/>
        <v>373.26</v>
      </c>
      <c r="K116" s="173">
        <f t="shared" si="13"/>
        <v>455.82511199999999</v>
      </c>
      <c r="L116" s="217">
        <f t="shared" si="14"/>
        <v>9.7984953118418505E-4</v>
      </c>
      <c r="M116" s="396"/>
      <c r="N116" s="397"/>
      <c r="O116" s="101"/>
      <c r="P116" s="99"/>
      <c r="Q116" s="99"/>
      <c r="R116" s="99"/>
      <c r="S116" s="99"/>
      <c r="T116" s="99"/>
    </row>
    <row r="117" spans="1:32" s="100" customFormat="1" ht="15" customHeight="1" outlineLevel="1" x14ac:dyDescent="0.25">
      <c r="A117" s="166"/>
      <c r="B117" s="167"/>
      <c r="C117" s="166"/>
      <c r="D117" s="398"/>
      <c r="E117" s="399"/>
      <c r="F117" s="191"/>
      <c r="G117" s="207"/>
      <c r="H117" s="220"/>
      <c r="I117" s="172"/>
      <c r="J117" s="173"/>
      <c r="K117" s="173"/>
      <c r="L117" s="217"/>
      <c r="M117" s="396"/>
      <c r="N117" s="397"/>
      <c r="O117" s="101"/>
      <c r="P117" s="99"/>
      <c r="Q117" s="99"/>
      <c r="R117" s="99"/>
      <c r="S117" s="99"/>
      <c r="T117" s="99"/>
    </row>
    <row r="118" spans="1:32" s="100" customFormat="1" ht="18" customHeight="1" x14ac:dyDescent="0.25">
      <c r="A118" s="193" t="s">
        <v>244</v>
      </c>
      <c r="B118" s="194"/>
      <c r="C118" s="193"/>
      <c r="D118" s="404" t="s">
        <v>470</v>
      </c>
      <c r="E118" s="405"/>
      <c r="F118" s="195"/>
      <c r="G118" s="196"/>
      <c r="H118" s="233"/>
      <c r="I118" s="187"/>
      <c r="J118" s="164">
        <f>SUBTOTAL(9,J119:J123)</f>
        <v>1142.5700000000002</v>
      </c>
      <c r="K118" s="164">
        <f>SUBTOTAL(9,K119:K123)</f>
        <v>1395.3064840000002</v>
      </c>
      <c r="L118" s="216">
        <f>SUBTOTAL(9,L119:L123)</f>
        <v>2.9993749098352744E-3</v>
      </c>
      <c r="M118" s="406"/>
      <c r="N118" s="407"/>
      <c r="O118" s="101"/>
      <c r="P118" s="99"/>
      <c r="Q118" s="99"/>
      <c r="R118" s="99"/>
      <c r="S118" s="99"/>
      <c r="T118" s="99"/>
    </row>
    <row r="119" spans="1:32" s="100" customFormat="1" ht="15" customHeight="1" outlineLevel="1" x14ac:dyDescent="0.25">
      <c r="A119" s="166"/>
      <c r="B119" s="167"/>
      <c r="C119" s="166"/>
      <c r="D119" s="238"/>
      <c r="E119" s="237"/>
      <c r="F119" s="191"/>
      <c r="G119" s="207"/>
      <c r="H119" s="220"/>
      <c r="I119" s="172"/>
      <c r="J119" s="173"/>
      <c r="K119" s="173"/>
      <c r="L119" s="217"/>
      <c r="M119" s="396"/>
      <c r="N119" s="397"/>
      <c r="O119" s="101"/>
      <c r="P119" s="99"/>
      <c r="Q119" s="99"/>
      <c r="R119" s="99"/>
      <c r="S119" s="99"/>
      <c r="T119" s="99"/>
    </row>
    <row r="120" spans="1:32" s="100" customFormat="1" ht="15" customHeight="1" outlineLevel="1" x14ac:dyDescent="0.25">
      <c r="A120" s="235" t="s">
        <v>247</v>
      </c>
      <c r="B120" s="167"/>
      <c r="C120" s="166"/>
      <c r="D120" s="236" t="s">
        <v>471</v>
      </c>
      <c r="E120" s="237"/>
      <c r="F120" s="169"/>
      <c r="G120" s="207"/>
      <c r="H120" s="220"/>
      <c r="I120" s="172"/>
      <c r="J120" s="173"/>
      <c r="K120" s="173"/>
      <c r="L120" s="217"/>
      <c r="M120" s="396"/>
      <c r="N120" s="397"/>
      <c r="O120" s="101"/>
      <c r="P120" s="99"/>
      <c r="Q120" s="99"/>
      <c r="R120" s="99"/>
      <c r="S120" s="99"/>
      <c r="T120" s="99"/>
    </row>
    <row r="121" spans="1:32" s="100" customFormat="1" ht="15" customHeight="1" outlineLevel="1" x14ac:dyDescent="0.25">
      <c r="A121" s="166" t="s">
        <v>472</v>
      </c>
      <c r="B121" s="167" t="s">
        <v>66</v>
      </c>
      <c r="C121" s="240">
        <v>20605</v>
      </c>
      <c r="D121" s="398" t="s">
        <v>473</v>
      </c>
      <c r="E121" s="399"/>
      <c r="F121" s="169"/>
      <c r="G121" s="207" t="s">
        <v>299</v>
      </c>
      <c r="H121" s="220">
        <v>13</v>
      </c>
      <c r="I121" s="172">
        <v>76.42</v>
      </c>
      <c r="J121" s="173">
        <f>I121*H121</f>
        <v>993.46</v>
      </c>
      <c r="K121" s="173">
        <f>J121*(1+$K$12)</f>
        <v>1213.2133520000002</v>
      </c>
      <c r="L121" s="217">
        <f>K121/$K$163</f>
        <v>2.6079443692070959E-3</v>
      </c>
      <c r="M121" s="396"/>
      <c r="N121" s="397"/>
      <c r="O121" s="101"/>
      <c r="P121" s="99"/>
      <c r="Q121" s="99"/>
      <c r="R121" s="99"/>
      <c r="S121" s="99"/>
      <c r="T121" s="99"/>
    </row>
    <row r="122" spans="1:32" s="100" customFormat="1" ht="15" customHeight="1" outlineLevel="1" x14ac:dyDescent="0.25">
      <c r="A122" s="166" t="s">
        <v>474</v>
      </c>
      <c r="B122" s="167" t="s">
        <v>66</v>
      </c>
      <c r="C122" s="240">
        <v>50143</v>
      </c>
      <c r="D122" s="398" t="s">
        <v>475</v>
      </c>
      <c r="E122" s="399"/>
      <c r="F122" s="191"/>
      <c r="G122" s="207" t="s">
        <v>299</v>
      </c>
      <c r="H122" s="220">
        <v>13</v>
      </c>
      <c r="I122" s="172">
        <v>11.47</v>
      </c>
      <c r="J122" s="173">
        <f>I122*H122</f>
        <v>149.11000000000001</v>
      </c>
      <c r="K122" s="173">
        <f>J122*(1+$K$12)</f>
        <v>182.09313200000003</v>
      </c>
      <c r="L122" s="217">
        <f>K122/$K$163</f>
        <v>3.9143054062817836E-4</v>
      </c>
      <c r="M122" s="396"/>
      <c r="N122" s="397"/>
      <c r="O122" s="101"/>
      <c r="P122" s="99"/>
      <c r="Q122" s="99"/>
      <c r="R122" s="99"/>
      <c r="S122" s="99"/>
      <c r="T122" s="99"/>
    </row>
    <row r="123" spans="1:32" s="100" customFormat="1" ht="15" customHeight="1" outlineLevel="1" x14ac:dyDescent="0.25">
      <c r="A123" s="166"/>
      <c r="B123" s="167"/>
      <c r="C123" s="166"/>
      <c r="D123" s="432"/>
      <c r="E123" s="433"/>
      <c r="F123" s="169"/>
      <c r="G123" s="207"/>
      <c r="H123" s="220"/>
      <c r="I123" s="172"/>
      <c r="J123" s="173"/>
      <c r="K123" s="173"/>
      <c r="L123" s="217"/>
      <c r="M123" s="396"/>
      <c r="N123" s="397"/>
      <c r="O123" s="101"/>
      <c r="P123" s="99"/>
      <c r="Q123" s="99"/>
      <c r="R123" s="99"/>
      <c r="S123" s="99"/>
      <c r="T123" s="99"/>
    </row>
    <row r="124" spans="1:32" s="100" customFormat="1" ht="18" customHeight="1" x14ac:dyDescent="0.25">
      <c r="A124" s="193" t="s">
        <v>275</v>
      </c>
      <c r="B124" s="194"/>
      <c r="C124" s="193"/>
      <c r="D124" s="404" t="s">
        <v>476</v>
      </c>
      <c r="E124" s="405"/>
      <c r="F124" s="195"/>
      <c r="G124" s="196"/>
      <c r="H124" s="233"/>
      <c r="I124" s="187"/>
      <c r="J124" s="164">
        <f>SUBTOTAL(9,J125:J151)</f>
        <v>7408.9666984201467</v>
      </c>
      <c r="K124" s="164">
        <f>SUBTOTAL(9,K125:K151)</f>
        <v>9047.8301321106846</v>
      </c>
      <c r="L124" s="216">
        <f>SUBTOTAL(9,L125:L151)</f>
        <v>1.9449371874849231E-2</v>
      </c>
      <c r="M124" s="406"/>
      <c r="N124" s="407"/>
      <c r="O124" s="101"/>
      <c r="P124" s="99"/>
      <c r="Q124" s="99"/>
      <c r="R124" s="99"/>
      <c r="S124" s="99"/>
      <c r="T124" s="99"/>
    </row>
    <row r="125" spans="1:32" s="102" customFormat="1" ht="15" customHeight="1" outlineLevel="1" x14ac:dyDescent="0.25">
      <c r="A125" s="166"/>
      <c r="B125" s="167"/>
      <c r="C125" s="166"/>
      <c r="D125" s="398"/>
      <c r="E125" s="399"/>
      <c r="F125" s="199"/>
      <c r="G125" s="207"/>
      <c r="H125" s="220"/>
      <c r="I125" s="172"/>
      <c r="J125" s="173"/>
      <c r="K125" s="173"/>
      <c r="L125" s="217"/>
      <c r="M125" s="396"/>
      <c r="N125" s="397"/>
      <c r="O125" s="101"/>
      <c r="P125" s="99"/>
      <c r="Q125" s="99"/>
      <c r="R125" s="99"/>
      <c r="S125" s="99"/>
      <c r="T125" s="99"/>
      <c r="U125" s="117"/>
      <c r="V125" s="117"/>
      <c r="W125" s="117"/>
      <c r="X125" s="117"/>
      <c r="Y125" s="117"/>
      <c r="Z125" s="117"/>
      <c r="AA125" s="117"/>
      <c r="AB125" s="117"/>
      <c r="AC125" s="117"/>
      <c r="AD125" s="117"/>
      <c r="AE125" s="117"/>
      <c r="AF125" s="117"/>
    </row>
    <row r="126" spans="1:32" s="100" customFormat="1" ht="15" customHeight="1" outlineLevel="1" x14ac:dyDescent="0.25">
      <c r="A126" s="235" t="s">
        <v>477</v>
      </c>
      <c r="B126" s="242"/>
      <c r="C126" s="235"/>
      <c r="D126" s="430" t="s">
        <v>478</v>
      </c>
      <c r="E126" s="431"/>
      <c r="F126" s="199"/>
      <c r="G126" s="207"/>
      <c r="H126" s="220"/>
      <c r="I126" s="172"/>
      <c r="J126" s="173"/>
      <c r="K126" s="173"/>
      <c r="L126" s="217"/>
      <c r="M126" s="396"/>
      <c r="N126" s="397"/>
      <c r="O126" s="101"/>
      <c r="P126" s="99"/>
      <c r="Q126" s="99"/>
      <c r="R126" s="99"/>
      <c r="S126" s="99"/>
      <c r="T126" s="99"/>
      <c r="U126" s="198"/>
      <c r="V126" s="198"/>
      <c r="W126" s="198"/>
      <c r="X126" s="198"/>
      <c r="Y126" s="198"/>
      <c r="Z126" s="198"/>
      <c r="AA126" s="198"/>
      <c r="AB126" s="198"/>
      <c r="AC126" s="198"/>
      <c r="AD126" s="198"/>
      <c r="AE126" s="198"/>
      <c r="AF126" s="198"/>
    </row>
    <row r="127" spans="1:32" s="100" customFormat="1" ht="15" customHeight="1" outlineLevel="1" x14ac:dyDescent="0.25">
      <c r="A127" s="166" t="s">
        <v>479</v>
      </c>
      <c r="B127" s="167" t="s">
        <v>138</v>
      </c>
      <c r="C127" s="166" t="s">
        <v>480</v>
      </c>
      <c r="D127" s="398" t="s">
        <v>481</v>
      </c>
      <c r="E127" s="399"/>
      <c r="F127" s="199"/>
      <c r="G127" s="207" t="s">
        <v>157</v>
      </c>
      <c r="H127" s="220">
        <v>15</v>
      </c>
      <c r="I127" s="172">
        <v>115.36018490000001</v>
      </c>
      <c r="J127" s="173">
        <f t="shared" ref="J127:J150" si="15">I127*H127</f>
        <v>1730.4027735000002</v>
      </c>
      <c r="K127" s="173">
        <f t="shared" ref="K127:K150" si="16">J127*(1+$K$12)</f>
        <v>2113.1678669982002</v>
      </c>
      <c r="L127" s="217">
        <f>K127/$K$163</f>
        <v>4.5425021335631696E-3</v>
      </c>
      <c r="M127" s="396"/>
      <c r="N127" s="397"/>
      <c r="O127" s="101"/>
      <c r="P127" s="99"/>
      <c r="Q127" s="99"/>
      <c r="R127" s="99"/>
      <c r="S127" s="99"/>
      <c r="T127" s="99"/>
      <c r="U127" s="198"/>
      <c r="V127" s="198"/>
      <c r="W127" s="198"/>
      <c r="X127" s="198"/>
      <c r="Y127" s="198"/>
      <c r="Z127" s="198"/>
      <c r="AA127" s="198"/>
      <c r="AB127" s="198"/>
      <c r="AC127" s="198"/>
      <c r="AD127" s="198"/>
      <c r="AE127" s="198"/>
      <c r="AF127" s="198"/>
    </row>
    <row r="128" spans="1:32" s="100" customFormat="1" ht="15" customHeight="1" outlineLevel="1" x14ac:dyDescent="0.25">
      <c r="A128" s="166" t="s">
        <v>482</v>
      </c>
      <c r="B128" s="167" t="s">
        <v>138</v>
      </c>
      <c r="C128" s="166" t="s">
        <v>483</v>
      </c>
      <c r="D128" s="398" t="s">
        <v>484</v>
      </c>
      <c r="E128" s="399"/>
      <c r="F128" s="199"/>
      <c r="G128" s="207" t="s">
        <v>157</v>
      </c>
      <c r="H128" s="220">
        <v>15</v>
      </c>
      <c r="I128" s="172">
        <v>100.84123700000001</v>
      </c>
      <c r="J128" s="173">
        <f t="shared" si="15"/>
        <v>1512.618555</v>
      </c>
      <c r="K128" s="173">
        <f t="shared" si="16"/>
        <v>1847.209779366</v>
      </c>
      <c r="L128" s="217">
        <f>K128/$K$163</f>
        <v>3.9707940362676136E-3</v>
      </c>
      <c r="M128" s="396"/>
      <c r="N128" s="397"/>
      <c r="O128" s="101"/>
      <c r="P128" s="99"/>
      <c r="Q128" s="99"/>
      <c r="R128" s="99"/>
      <c r="S128" s="99"/>
      <c r="T128" s="99"/>
      <c r="U128" s="198"/>
      <c r="V128" s="198"/>
      <c r="W128" s="198"/>
      <c r="X128" s="198"/>
      <c r="Y128" s="198"/>
      <c r="Z128" s="198"/>
      <c r="AA128" s="198"/>
      <c r="AB128" s="198"/>
      <c r="AC128" s="198"/>
      <c r="AD128" s="198"/>
      <c r="AE128" s="198"/>
      <c r="AF128" s="198"/>
    </row>
    <row r="129" spans="1:32" s="100" customFormat="1" ht="15" customHeight="1" outlineLevel="1" x14ac:dyDescent="0.25">
      <c r="A129" s="166"/>
      <c r="B129" s="167"/>
      <c r="C129" s="166"/>
      <c r="D129" s="398"/>
      <c r="E129" s="399"/>
      <c r="F129" s="199"/>
      <c r="G129" s="207"/>
      <c r="H129" s="220"/>
      <c r="I129" s="172"/>
      <c r="J129" s="173"/>
      <c r="K129" s="173"/>
      <c r="L129" s="217"/>
      <c r="M129" s="396"/>
      <c r="N129" s="397"/>
      <c r="O129" s="101"/>
      <c r="P129" s="99"/>
      <c r="Q129" s="99"/>
      <c r="R129" s="99"/>
      <c r="S129" s="99"/>
      <c r="T129" s="99"/>
      <c r="U129" s="198"/>
      <c r="V129" s="198"/>
      <c r="W129" s="198"/>
      <c r="X129" s="198"/>
      <c r="Y129" s="198"/>
      <c r="Z129" s="198"/>
      <c r="AA129" s="198"/>
      <c r="AB129" s="198"/>
      <c r="AC129" s="198"/>
      <c r="AD129" s="198"/>
      <c r="AE129" s="198"/>
      <c r="AF129" s="198"/>
    </row>
    <row r="130" spans="1:32" s="100" customFormat="1" ht="15" customHeight="1" outlineLevel="1" x14ac:dyDescent="0.25">
      <c r="A130" s="235" t="s">
        <v>485</v>
      </c>
      <c r="B130" s="167"/>
      <c r="C130" s="166"/>
      <c r="D130" s="430" t="s">
        <v>486</v>
      </c>
      <c r="E130" s="431"/>
      <c r="F130" s="199"/>
      <c r="G130" s="207"/>
      <c r="H130" s="220"/>
      <c r="I130" s="172"/>
      <c r="J130" s="173"/>
      <c r="K130" s="173"/>
      <c r="L130" s="217"/>
      <c r="M130" s="396"/>
      <c r="N130" s="397"/>
      <c r="O130" s="101"/>
      <c r="P130" s="99"/>
      <c r="Q130" s="99"/>
      <c r="R130" s="99"/>
      <c r="S130" s="99"/>
      <c r="T130" s="99"/>
      <c r="U130" s="203"/>
      <c r="V130" s="203"/>
      <c r="W130" s="204"/>
      <c r="X130" s="204"/>
      <c r="Y130" s="204"/>
      <c r="Z130" s="204"/>
      <c r="AA130" s="204"/>
      <c r="AB130" s="204"/>
      <c r="AC130" s="204"/>
      <c r="AD130" s="204"/>
      <c r="AE130" s="204"/>
      <c r="AF130" s="204"/>
    </row>
    <row r="131" spans="1:32" s="100" customFormat="1" ht="15" customHeight="1" outlineLevel="1" x14ac:dyDescent="0.25">
      <c r="A131" s="166" t="s">
        <v>487</v>
      </c>
      <c r="B131" s="167" t="s">
        <v>75</v>
      </c>
      <c r="C131" s="166">
        <v>700000042</v>
      </c>
      <c r="D131" s="398" t="s">
        <v>488</v>
      </c>
      <c r="E131" s="399"/>
      <c r="F131" s="199"/>
      <c r="G131" s="207" t="s">
        <v>157</v>
      </c>
      <c r="H131" s="220">
        <v>15</v>
      </c>
      <c r="I131" s="172">
        <v>79.683999999999997</v>
      </c>
      <c r="J131" s="173">
        <f t="shared" si="15"/>
        <v>1195.26</v>
      </c>
      <c r="K131" s="173">
        <f t="shared" si="16"/>
        <v>1459.6515120000001</v>
      </c>
      <c r="L131" s="217">
        <f>K131/$K$163</f>
        <v>3.1376920930268693E-3</v>
      </c>
      <c r="M131" s="396"/>
      <c r="N131" s="397"/>
      <c r="O131" s="101"/>
      <c r="P131" s="99"/>
      <c r="Q131" s="99"/>
      <c r="R131" s="99"/>
      <c r="S131" s="99"/>
      <c r="T131" s="99"/>
      <c r="U131" s="203"/>
      <c r="V131" s="203"/>
      <c r="W131" s="204"/>
      <c r="X131" s="204"/>
      <c r="Y131" s="204"/>
      <c r="Z131" s="204"/>
      <c r="AA131" s="204"/>
      <c r="AB131" s="204"/>
      <c r="AC131" s="204"/>
      <c r="AD131" s="204"/>
      <c r="AE131" s="204"/>
      <c r="AF131" s="204"/>
    </row>
    <row r="132" spans="1:32" s="100" customFormat="1" ht="15" customHeight="1" outlineLevel="1" x14ac:dyDescent="0.25">
      <c r="A132" s="166" t="s">
        <v>489</v>
      </c>
      <c r="B132" s="167" t="s">
        <v>66</v>
      </c>
      <c r="C132" s="240">
        <v>101196</v>
      </c>
      <c r="D132" s="398" t="s">
        <v>490</v>
      </c>
      <c r="E132" s="399"/>
      <c r="F132" s="199"/>
      <c r="G132" s="207" t="s">
        <v>157</v>
      </c>
      <c r="H132" s="220">
        <v>15</v>
      </c>
      <c r="I132" s="172">
        <v>44.16</v>
      </c>
      <c r="J132" s="173">
        <f t="shared" si="15"/>
        <v>662.4</v>
      </c>
      <c r="K132" s="173">
        <f t="shared" si="16"/>
        <v>808.92287999999996</v>
      </c>
      <c r="L132" s="217">
        <f>K132/$K$163</f>
        <v>1.7388745899812575E-3</v>
      </c>
      <c r="M132" s="396"/>
      <c r="N132" s="397"/>
      <c r="O132" s="101"/>
      <c r="P132" s="99"/>
      <c r="Q132" s="99"/>
      <c r="R132" s="99"/>
      <c r="S132" s="99"/>
      <c r="T132" s="99"/>
      <c r="U132" s="203"/>
      <c r="V132" s="203"/>
      <c r="W132" s="204"/>
      <c r="X132" s="204"/>
      <c r="Y132" s="204"/>
      <c r="Z132" s="204"/>
      <c r="AA132" s="204"/>
      <c r="AB132" s="204"/>
      <c r="AC132" s="204"/>
      <c r="AD132" s="204"/>
      <c r="AE132" s="204"/>
      <c r="AF132" s="204"/>
    </row>
    <row r="133" spans="1:32" s="100" customFormat="1" ht="15" customHeight="1" outlineLevel="1" x14ac:dyDescent="0.25">
      <c r="A133" s="166"/>
      <c r="B133" s="167"/>
      <c r="C133" s="166"/>
      <c r="D133" s="398"/>
      <c r="E133" s="399"/>
      <c r="F133" s="199"/>
      <c r="G133" s="207"/>
      <c r="H133" s="220"/>
      <c r="I133" s="172"/>
      <c r="J133" s="173"/>
      <c r="K133" s="173"/>
      <c r="L133" s="217"/>
      <c r="M133" s="396"/>
      <c r="N133" s="397"/>
      <c r="O133" s="101"/>
      <c r="P133" s="99"/>
      <c r="Q133" s="99"/>
      <c r="R133" s="99"/>
      <c r="S133" s="99"/>
      <c r="T133" s="99"/>
      <c r="U133" s="203"/>
      <c r="V133" s="203"/>
      <c r="W133" s="204"/>
      <c r="X133" s="204"/>
      <c r="Y133" s="204"/>
      <c r="Z133" s="204"/>
      <c r="AA133" s="204"/>
      <c r="AB133" s="204"/>
      <c r="AC133" s="204"/>
      <c r="AD133" s="204"/>
      <c r="AE133" s="204"/>
      <c r="AF133" s="204"/>
    </row>
    <row r="134" spans="1:32" s="100" customFormat="1" ht="15" customHeight="1" outlineLevel="1" x14ac:dyDescent="0.25">
      <c r="A134" s="235" t="s">
        <v>491</v>
      </c>
      <c r="B134" s="167"/>
      <c r="C134" s="166"/>
      <c r="D134" s="430" t="s">
        <v>492</v>
      </c>
      <c r="E134" s="431"/>
      <c r="F134" s="199"/>
      <c r="G134" s="207"/>
      <c r="H134" s="220"/>
      <c r="I134" s="172"/>
      <c r="J134" s="173"/>
      <c r="K134" s="173"/>
      <c r="L134" s="217"/>
      <c r="M134" s="396"/>
      <c r="N134" s="397"/>
      <c r="O134" s="101"/>
      <c r="P134" s="99"/>
      <c r="Q134" s="99"/>
      <c r="R134" s="99"/>
      <c r="S134" s="99"/>
      <c r="T134" s="99"/>
      <c r="U134" s="198"/>
      <c r="V134" s="198"/>
      <c r="W134" s="198"/>
      <c r="X134" s="198"/>
      <c r="Y134" s="198"/>
      <c r="Z134" s="198"/>
      <c r="AA134" s="198"/>
      <c r="AB134" s="198"/>
      <c r="AC134" s="198"/>
      <c r="AD134" s="198"/>
      <c r="AE134" s="198"/>
      <c r="AF134" s="198"/>
    </row>
    <row r="135" spans="1:32" s="100" customFormat="1" ht="15" customHeight="1" outlineLevel="1" x14ac:dyDescent="0.25">
      <c r="A135" s="166" t="s">
        <v>493</v>
      </c>
      <c r="B135" s="167" t="s">
        <v>138</v>
      </c>
      <c r="C135" s="166" t="s">
        <v>494</v>
      </c>
      <c r="D135" s="398" t="s">
        <v>495</v>
      </c>
      <c r="E135" s="399"/>
      <c r="F135" s="199"/>
      <c r="G135" s="207" t="s">
        <v>340</v>
      </c>
      <c r="H135" s="220">
        <v>0.3</v>
      </c>
      <c r="I135" s="172">
        <v>119.765221153</v>
      </c>
      <c r="J135" s="173">
        <f t="shared" ref="J135:J139" si="17">I135*H135</f>
        <v>35.9295663459</v>
      </c>
      <c r="K135" s="173">
        <f t="shared" ref="K135:K139" si="18">J135*(1+$K$12)</f>
        <v>43.877186421613082</v>
      </c>
      <c r="L135" s="217">
        <f>K135/$K$163</f>
        <v>9.4319157530089453E-5</v>
      </c>
      <c r="M135" s="396"/>
      <c r="N135" s="397"/>
      <c r="O135" s="101"/>
      <c r="P135" s="99"/>
      <c r="Q135" s="99"/>
      <c r="R135" s="99"/>
      <c r="S135" s="99"/>
      <c r="T135" s="99"/>
      <c r="U135" s="198"/>
      <c r="V135" s="198"/>
      <c r="W135" s="198"/>
      <c r="X135" s="198"/>
      <c r="Y135" s="198"/>
      <c r="Z135" s="198"/>
      <c r="AA135" s="198"/>
      <c r="AB135" s="198"/>
      <c r="AC135" s="198"/>
      <c r="AD135" s="198"/>
      <c r="AE135" s="198"/>
      <c r="AF135" s="198"/>
    </row>
    <row r="136" spans="1:32" s="100" customFormat="1" ht="15" customHeight="1" outlineLevel="1" x14ac:dyDescent="0.25">
      <c r="A136" s="166" t="s">
        <v>496</v>
      </c>
      <c r="B136" s="167" t="s">
        <v>66</v>
      </c>
      <c r="C136" s="200">
        <v>10401</v>
      </c>
      <c r="D136" s="398" t="s">
        <v>359</v>
      </c>
      <c r="E136" s="399"/>
      <c r="F136" s="199"/>
      <c r="G136" s="207" t="s">
        <v>340</v>
      </c>
      <c r="H136" s="220">
        <v>8</v>
      </c>
      <c r="I136" s="172">
        <v>53.29</v>
      </c>
      <c r="J136" s="173">
        <f t="shared" si="17"/>
        <v>426.32</v>
      </c>
      <c r="K136" s="173">
        <f t="shared" si="18"/>
        <v>520.621984</v>
      </c>
      <c r="L136" s="217">
        <f>K136/$K$163</f>
        <v>1.1191380060398698E-3</v>
      </c>
      <c r="M136" s="396"/>
      <c r="N136" s="397"/>
      <c r="O136" s="101"/>
      <c r="P136" s="99"/>
      <c r="Q136" s="99"/>
      <c r="R136" s="99"/>
      <c r="S136" s="99"/>
      <c r="T136" s="99"/>
      <c r="U136" s="198"/>
      <c r="V136" s="198"/>
      <c r="W136" s="198"/>
      <c r="X136" s="198"/>
      <c r="Y136" s="198"/>
      <c r="Z136" s="198"/>
      <c r="AA136" s="198"/>
      <c r="AB136" s="198"/>
      <c r="AC136" s="198"/>
      <c r="AD136" s="198"/>
      <c r="AE136" s="198"/>
      <c r="AF136" s="198"/>
    </row>
    <row r="137" spans="1:32" s="100" customFormat="1" ht="15" customHeight="1" outlineLevel="1" x14ac:dyDescent="0.25">
      <c r="A137" s="166" t="s">
        <v>497</v>
      </c>
      <c r="B137" s="167" t="s">
        <v>66</v>
      </c>
      <c r="C137" s="240">
        <v>20610</v>
      </c>
      <c r="D137" s="398" t="s">
        <v>396</v>
      </c>
      <c r="E137" s="399"/>
      <c r="F137" s="199"/>
      <c r="G137" s="207" t="s">
        <v>340</v>
      </c>
      <c r="H137" s="220">
        <f>H136-(3.14*0.1^2*15)-H135</f>
        <v>7.2290000000000001</v>
      </c>
      <c r="I137" s="172">
        <v>26.64</v>
      </c>
      <c r="J137" s="173">
        <f t="shared" si="17"/>
        <v>192.58056000000002</v>
      </c>
      <c r="K137" s="173">
        <f t="shared" si="18"/>
        <v>235.17937987200003</v>
      </c>
      <c r="L137" s="217">
        <f>K137/$K$163</f>
        <v>5.0554565565875758E-4</v>
      </c>
      <c r="M137" s="396"/>
      <c r="N137" s="397"/>
      <c r="O137" s="101"/>
      <c r="P137" s="99"/>
      <c r="Q137" s="99"/>
      <c r="R137" s="99"/>
      <c r="S137" s="99"/>
      <c r="T137" s="99"/>
      <c r="U137" s="198"/>
      <c r="V137" s="198"/>
      <c r="W137" s="198"/>
      <c r="X137" s="198"/>
      <c r="Y137" s="198"/>
      <c r="Z137" s="198"/>
      <c r="AA137" s="198"/>
      <c r="AB137" s="198"/>
      <c r="AC137" s="198"/>
      <c r="AD137" s="198"/>
      <c r="AE137" s="198"/>
      <c r="AF137" s="198"/>
    </row>
    <row r="138" spans="1:32" s="100" customFormat="1" ht="15" customHeight="1" outlineLevel="1" x14ac:dyDescent="0.25">
      <c r="A138" s="166" t="s">
        <v>498</v>
      </c>
      <c r="B138" s="167" t="s">
        <v>66</v>
      </c>
      <c r="C138" s="240">
        <v>10210</v>
      </c>
      <c r="D138" s="398" t="s">
        <v>370</v>
      </c>
      <c r="E138" s="399"/>
      <c r="F138" s="199"/>
      <c r="G138" s="207" t="s">
        <v>340</v>
      </c>
      <c r="H138" s="220">
        <f>H136-H137</f>
        <v>0.77099999999999991</v>
      </c>
      <c r="I138" s="172">
        <v>9.67</v>
      </c>
      <c r="J138" s="173">
        <f t="shared" si="17"/>
        <v>7.4555699999999989</v>
      </c>
      <c r="K138" s="173">
        <f t="shared" si="18"/>
        <v>9.1047420839999997</v>
      </c>
      <c r="L138" s="217">
        <f>K138/$K$163</f>
        <v>1.9571710789291309E-5</v>
      </c>
      <c r="M138" s="396"/>
      <c r="N138" s="397"/>
      <c r="O138" s="101"/>
      <c r="P138" s="99"/>
      <c r="Q138" s="99"/>
      <c r="R138" s="99"/>
      <c r="S138" s="99"/>
      <c r="T138" s="99"/>
      <c r="U138" s="203"/>
      <c r="V138" s="203"/>
      <c r="W138" s="204"/>
      <c r="X138" s="204"/>
      <c r="Y138" s="204"/>
      <c r="Z138" s="204"/>
      <c r="AA138" s="204"/>
      <c r="AB138" s="204"/>
      <c r="AC138" s="204"/>
      <c r="AD138" s="204"/>
      <c r="AE138" s="204"/>
      <c r="AF138" s="204"/>
    </row>
    <row r="139" spans="1:32" s="100" customFormat="1" ht="15" customHeight="1" outlineLevel="1" x14ac:dyDescent="0.25">
      <c r="A139" s="166" t="s">
        <v>499</v>
      </c>
      <c r="B139" s="167" t="s">
        <v>66</v>
      </c>
      <c r="C139" s="166">
        <v>10310</v>
      </c>
      <c r="D139" s="398" t="s">
        <v>372</v>
      </c>
      <c r="E139" s="399"/>
      <c r="F139" s="199"/>
      <c r="G139" s="207" t="s">
        <v>373</v>
      </c>
      <c r="H139" s="220">
        <f>H138*10</f>
        <v>7.7099999999999991</v>
      </c>
      <c r="I139" s="172">
        <v>1.71</v>
      </c>
      <c r="J139" s="173">
        <f t="shared" si="17"/>
        <v>13.184099999999997</v>
      </c>
      <c r="K139" s="173">
        <f t="shared" si="18"/>
        <v>16.100422919999996</v>
      </c>
      <c r="L139" s="217">
        <f>K139/$K$163</f>
        <v>3.4609747104124232E-5</v>
      </c>
      <c r="M139" s="396"/>
      <c r="N139" s="397"/>
      <c r="O139" s="101"/>
      <c r="P139" s="99"/>
      <c r="Q139" s="99"/>
      <c r="R139" s="99"/>
      <c r="S139" s="99"/>
      <c r="T139" s="99"/>
      <c r="U139" s="203"/>
      <c r="V139" s="203"/>
      <c r="W139" s="204"/>
      <c r="X139" s="204"/>
      <c r="Y139" s="204"/>
      <c r="Z139" s="204"/>
      <c r="AA139" s="204"/>
      <c r="AB139" s="204"/>
      <c r="AC139" s="204"/>
      <c r="AD139" s="204"/>
      <c r="AE139" s="204"/>
      <c r="AF139" s="204"/>
    </row>
    <row r="140" spans="1:32" s="100" customFormat="1" ht="15" customHeight="1" outlineLevel="1" x14ac:dyDescent="0.25">
      <c r="A140" s="166"/>
      <c r="B140" s="167"/>
      <c r="C140" s="166"/>
      <c r="D140" s="398"/>
      <c r="E140" s="399"/>
      <c r="F140" s="199"/>
      <c r="G140" s="207"/>
      <c r="H140" s="220"/>
      <c r="I140" s="172"/>
      <c r="J140" s="173"/>
      <c r="K140" s="173"/>
      <c r="L140" s="217"/>
      <c r="M140" s="396"/>
      <c r="N140" s="397"/>
      <c r="O140" s="101"/>
      <c r="P140" s="99"/>
      <c r="Q140" s="99"/>
      <c r="R140" s="99"/>
      <c r="S140" s="99"/>
      <c r="T140" s="99"/>
      <c r="U140" s="203"/>
      <c r="V140" s="203"/>
      <c r="W140" s="204"/>
      <c r="X140" s="204"/>
      <c r="Y140" s="204"/>
      <c r="Z140" s="204"/>
      <c r="AA140" s="204"/>
      <c r="AB140" s="204"/>
      <c r="AC140" s="204"/>
      <c r="AD140" s="204"/>
      <c r="AE140" s="204"/>
      <c r="AF140" s="204"/>
    </row>
    <row r="141" spans="1:32" s="100" customFormat="1" ht="15" customHeight="1" outlineLevel="1" x14ac:dyDescent="0.25">
      <c r="A141" s="235" t="s">
        <v>500</v>
      </c>
      <c r="B141" s="167"/>
      <c r="C141" s="166"/>
      <c r="D141" s="430" t="s">
        <v>501</v>
      </c>
      <c r="E141" s="431"/>
      <c r="F141" s="199"/>
      <c r="G141" s="207"/>
      <c r="H141" s="220"/>
      <c r="I141" s="172"/>
      <c r="J141" s="173"/>
      <c r="K141" s="173"/>
      <c r="L141" s="217"/>
      <c r="M141" s="396"/>
      <c r="N141" s="397"/>
      <c r="O141" s="101"/>
      <c r="P141" s="99"/>
      <c r="Q141" s="99"/>
      <c r="R141" s="99"/>
      <c r="S141" s="99"/>
      <c r="T141" s="99"/>
      <c r="U141" s="203"/>
      <c r="V141" s="203"/>
      <c r="W141" s="204"/>
      <c r="X141" s="204"/>
      <c r="Y141" s="204"/>
      <c r="Z141" s="204"/>
      <c r="AA141" s="204"/>
      <c r="AB141" s="204"/>
      <c r="AC141" s="204"/>
      <c r="AD141" s="204"/>
      <c r="AE141" s="204"/>
      <c r="AF141" s="204"/>
    </row>
    <row r="142" spans="1:32" s="100" customFormat="1" ht="15" customHeight="1" outlineLevel="1" x14ac:dyDescent="0.25">
      <c r="A142" s="166" t="s">
        <v>502</v>
      </c>
      <c r="B142" s="167" t="s">
        <v>66</v>
      </c>
      <c r="C142" s="240">
        <v>101292</v>
      </c>
      <c r="D142" s="398" t="s">
        <v>503</v>
      </c>
      <c r="E142" s="399"/>
      <c r="F142" s="199"/>
      <c r="G142" s="207" t="s">
        <v>299</v>
      </c>
      <c r="H142" s="220">
        <v>3</v>
      </c>
      <c r="I142" s="172">
        <v>197.95</v>
      </c>
      <c r="J142" s="173">
        <f t="shared" si="15"/>
        <v>593.84999999999991</v>
      </c>
      <c r="K142" s="173">
        <f t="shared" si="16"/>
        <v>725.20961999999997</v>
      </c>
      <c r="L142" s="217">
        <f t="shared" ref="L142:L150" si="19">K142/$K$163</f>
        <v>1.5589231208640848E-3</v>
      </c>
      <c r="M142" s="396"/>
      <c r="N142" s="397"/>
      <c r="O142" s="101"/>
      <c r="P142" s="99"/>
      <c r="Q142" s="99"/>
      <c r="R142" s="99"/>
      <c r="S142" s="99"/>
      <c r="T142" s="99"/>
      <c r="U142" s="198"/>
      <c r="V142" s="198"/>
      <c r="W142" s="198"/>
      <c r="X142" s="198"/>
      <c r="Y142" s="198"/>
      <c r="Z142" s="198"/>
      <c r="AA142" s="198"/>
      <c r="AB142" s="198"/>
      <c r="AC142" s="198"/>
      <c r="AD142" s="198"/>
      <c r="AE142" s="198"/>
      <c r="AF142" s="198"/>
    </row>
    <row r="143" spans="1:32" s="100" customFormat="1" ht="15" customHeight="1" outlineLevel="1" x14ac:dyDescent="0.25">
      <c r="A143" s="166" t="s">
        <v>504</v>
      </c>
      <c r="B143" s="167" t="s">
        <v>67</v>
      </c>
      <c r="C143" s="240">
        <v>84100</v>
      </c>
      <c r="D143" s="398" t="s">
        <v>505</v>
      </c>
      <c r="E143" s="399"/>
      <c r="F143" s="199"/>
      <c r="G143" s="207" t="s">
        <v>299</v>
      </c>
      <c r="H143" s="220">
        <v>6</v>
      </c>
      <c r="I143" s="172">
        <v>56.88</v>
      </c>
      <c r="J143" s="173">
        <f t="shared" si="15"/>
        <v>341.28000000000003</v>
      </c>
      <c r="K143" s="173">
        <f t="shared" si="16"/>
        <v>416.77113600000007</v>
      </c>
      <c r="L143" s="217">
        <f t="shared" si="19"/>
        <v>8.9589843005556116E-4</v>
      </c>
      <c r="M143" s="396"/>
      <c r="N143" s="397"/>
      <c r="O143" s="101"/>
      <c r="P143" s="99"/>
      <c r="Q143" s="99"/>
      <c r="R143" s="99"/>
      <c r="S143" s="99"/>
      <c r="T143" s="99"/>
      <c r="U143" s="198"/>
      <c r="V143" s="198"/>
      <c r="W143" s="198"/>
      <c r="X143" s="198"/>
      <c r="Y143" s="198"/>
      <c r="Z143" s="198"/>
      <c r="AA143" s="198"/>
      <c r="AB143" s="198"/>
      <c r="AC143" s="198"/>
      <c r="AD143" s="198"/>
      <c r="AE143" s="198"/>
      <c r="AF143" s="198"/>
    </row>
    <row r="144" spans="1:32" s="100" customFormat="1" ht="15" customHeight="1" outlineLevel="1" x14ac:dyDescent="0.25">
      <c r="A144" s="166" t="s">
        <v>506</v>
      </c>
      <c r="B144" s="167" t="s">
        <v>138</v>
      </c>
      <c r="C144" s="166" t="s">
        <v>507</v>
      </c>
      <c r="D144" s="398" t="s">
        <v>508</v>
      </c>
      <c r="E144" s="399"/>
      <c r="F144" s="199"/>
      <c r="G144" s="207" t="s">
        <v>319</v>
      </c>
      <c r="H144" s="220">
        <v>2</v>
      </c>
      <c r="I144" s="172">
        <v>271.00656349999997</v>
      </c>
      <c r="J144" s="173">
        <f t="shared" si="15"/>
        <v>542.01312699999994</v>
      </c>
      <c r="K144" s="173">
        <f t="shared" si="16"/>
        <v>661.90643069239991</v>
      </c>
      <c r="L144" s="217">
        <f t="shared" si="19"/>
        <v>1.4228454921144085E-3</v>
      </c>
      <c r="M144" s="396"/>
      <c r="N144" s="397"/>
      <c r="O144" s="101"/>
      <c r="P144" s="99"/>
      <c r="Q144" s="99"/>
      <c r="R144" s="99"/>
      <c r="S144" s="99"/>
      <c r="T144" s="99"/>
      <c r="U144" s="198"/>
      <c r="V144" s="198"/>
      <c r="W144" s="198"/>
      <c r="X144" s="198"/>
      <c r="Y144" s="198"/>
      <c r="Z144" s="198"/>
      <c r="AA144" s="198"/>
      <c r="AB144" s="198"/>
      <c r="AC144" s="198"/>
      <c r="AD144" s="198"/>
      <c r="AE144" s="198"/>
      <c r="AF144" s="198"/>
    </row>
    <row r="145" spans="1:32" s="100" customFormat="1" ht="15" customHeight="1" outlineLevel="1" x14ac:dyDescent="0.25">
      <c r="A145" s="166" t="s">
        <v>509</v>
      </c>
      <c r="B145" s="167" t="s">
        <v>66</v>
      </c>
      <c r="C145" s="200">
        <v>10401</v>
      </c>
      <c r="D145" s="398" t="s">
        <v>359</v>
      </c>
      <c r="E145" s="399"/>
      <c r="F145" s="199"/>
      <c r="G145" s="207" t="s">
        <v>340</v>
      </c>
      <c r="H145" s="220">
        <v>0.8</v>
      </c>
      <c r="I145" s="172">
        <v>53.29</v>
      </c>
      <c r="J145" s="173">
        <f t="shared" si="15"/>
        <v>42.632000000000005</v>
      </c>
      <c r="K145" s="173">
        <f t="shared" si="16"/>
        <v>52.062198400000007</v>
      </c>
      <c r="L145" s="217">
        <f t="shared" si="19"/>
        <v>1.1191380060398699E-4</v>
      </c>
      <c r="M145" s="396"/>
      <c r="N145" s="397"/>
      <c r="O145" s="101"/>
      <c r="P145" s="99"/>
      <c r="Q145" s="99"/>
      <c r="R145" s="99"/>
      <c r="S145" s="99"/>
      <c r="T145" s="99"/>
      <c r="U145" s="198"/>
      <c r="V145" s="198"/>
      <c r="W145" s="198"/>
      <c r="X145" s="198"/>
      <c r="Y145" s="198"/>
      <c r="Z145" s="198"/>
      <c r="AA145" s="198"/>
      <c r="AB145" s="198"/>
      <c r="AC145" s="198"/>
      <c r="AD145" s="198"/>
      <c r="AE145" s="198"/>
      <c r="AF145" s="198"/>
    </row>
    <row r="146" spans="1:32" s="100" customFormat="1" ht="15" customHeight="1" outlineLevel="1" x14ac:dyDescent="0.25">
      <c r="A146" s="166" t="s">
        <v>510</v>
      </c>
      <c r="B146" s="167" t="s">
        <v>66</v>
      </c>
      <c r="C146" s="240">
        <v>20216</v>
      </c>
      <c r="D146" s="398" t="s">
        <v>385</v>
      </c>
      <c r="E146" s="399"/>
      <c r="F146" s="199"/>
      <c r="G146" s="207" t="s">
        <v>340</v>
      </c>
      <c r="H146" s="220">
        <v>0.05</v>
      </c>
      <c r="I146" s="172">
        <v>334.73</v>
      </c>
      <c r="J146" s="173">
        <f t="shared" si="15"/>
        <v>16.736500000000003</v>
      </c>
      <c r="K146" s="173">
        <f t="shared" si="16"/>
        <v>20.438613800000006</v>
      </c>
      <c r="L146" s="217">
        <f t="shared" si="19"/>
        <v>4.3935197124428331E-5</v>
      </c>
      <c r="M146" s="396"/>
      <c r="N146" s="397"/>
      <c r="O146" s="101"/>
      <c r="P146" s="99"/>
      <c r="Q146" s="99"/>
      <c r="R146" s="99"/>
      <c r="S146" s="99"/>
      <c r="T146" s="99"/>
      <c r="U146" s="203"/>
      <c r="V146" s="203"/>
      <c r="W146" s="204"/>
      <c r="X146" s="204"/>
      <c r="Y146" s="204"/>
      <c r="Z146" s="204"/>
      <c r="AA146" s="204"/>
      <c r="AB146" s="204"/>
      <c r="AC146" s="204"/>
      <c r="AD146" s="204"/>
      <c r="AE146" s="204"/>
      <c r="AF146" s="204"/>
    </row>
    <row r="147" spans="1:32" s="100" customFormat="1" ht="15" customHeight="1" outlineLevel="1" x14ac:dyDescent="0.25">
      <c r="A147" s="166" t="s">
        <v>511</v>
      </c>
      <c r="B147" s="167" t="s">
        <v>75</v>
      </c>
      <c r="C147" s="243">
        <v>700000002</v>
      </c>
      <c r="D147" s="398" t="s">
        <v>512</v>
      </c>
      <c r="E147" s="399"/>
      <c r="F147" s="199"/>
      <c r="G147" s="207" t="s">
        <v>340</v>
      </c>
      <c r="H147" s="220">
        <v>0.08</v>
      </c>
      <c r="I147" s="172">
        <v>906.8605821781</v>
      </c>
      <c r="J147" s="173">
        <f t="shared" si="15"/>
        <v>72.548846574248003</v>
      </c>
      <c r="K147" s="173">
        <f t="shared" si="16"/>
        <v>88.59665143647166</v>
      </c>
      <c r="L147" s="217">
        <f t="shared" si="19"/>
        <v>1.9044889166728359E-4</v>
      </c>
      <c r="M147" s="396"/>
      <c r="N147" s="397"/>
      <c r="O147" s="101"/>
      <c r="P147" s="99"/>
      <c r="Q147" s="99"/>
      <c r="R147" s="99"/>
      <c r="S147" s="99"/>
      <c r="T147" s="99"/>
      <c r="U147" s="203"/>
      <c r="V147" s="203"/>
      <c r="W147" s="204"/>
      <c r="X147" s="204"/>
      <c r="Y147" s="204"/>
      <c r="Z147" s="204"/>
      <c r="AA147" s="204"/>
      <c r="AB147" s="204"/>
      <c r="AC147" s="204"/>
      <c r="AD147" s="204"/>
      <c r="AE147" s="204"/>
      <c r="AF147" s="204"/>
    </row>
    <row r="148" spans="1:32" s="100" customFormat="1" ht="15" customHeight="1" outlineLevel="1" x14ac:dyDescent="0.25">
      <c r="A148" s="166" t="s">
        <v>513</v>
      </c>
      <c r="B148" s="167" t="s">
        <v>66</v>
      </c>
      <c r="C148" s="240">
        <v>20610</v>
      </c>
      <c r="D148" s="398" t="s">
        <v>396</v>
      </c>
      <c r="E148" s="399"/>
      <c r="F148" s="199"/>
      <c r="G148" s="207" t="s">
        <v>340</v>
      </c>
      <c r="H148" s="220">
        <v>0.54</v>
      </c>
      <c r="I148" s="172">
        <v>26.64</v>
      </c>
      <c r="J148" s="173">
        <f t="shared" si="15"/>
        <v>14.385600000000002</v>
      </c>
      <c r="K148" s="173">
        <f t="shared" si="16"/>
        <v>17.567694720000002</v>
      </c>
      <c r="L148" s="217">
        <f t="shared" si="19"/>
        <v>3.7763819899810362E-5</v>
      </c>
      <c r="M148" s="396"/>
      <c r="N148" s="397"/>
      <c r="O148" s="101"/>
      <c r="P148" s="99"/>
      <c r="Q148" s="99"/>
      <c r="R148" s="99"/>
      <c r="S148" s="99"/>
      <c r="T148" s="99"/>
      <c r="U148" s="203"/>
      <c r="V148" s="203"/>
      <c r="W148" s="204"/>
      <c r="X148" s="204"/>
      <c r="Y148" s="204"/>
      <c r="Z148" s="204"/>
      <c r="AA148" s="204"/>
      <c r="AB148" s="204"/>
      <c r="AC148" s="204"/>
      <c r="AD148" s="204"/>
      <c r="AE148" s="204"/>
      <c r="AF148" s="204"/>
    </row>
    <row r="149" spans="1:32" s="100" customFormat="1" ht="15" customHeight="1" outlineLevel="1" x14ac:dyDescent="0.25">
      <c r="A149" s="166" t="s">
        <v>514</v>
      </c>
      <c r="B149" s="167" t="s">
        <v>66</v>
      </c>
      <c r="C149" s="240">
        <v>10210</v>
      </c>
      <c r="D149" s="398" t="s">
        <v>370</v>
      </c>
      <c r="E149" s="399"/>
      <c r="F149" s="199"/>
      <c r="G149" s="207" t="s">
        <v>340</v>
      </c>
      <c r="H149" s="220">
        <v>0.35</v>
      </c>
      <c r="I149" s="172">
        <v>9.67</v>
      </c>
      <c r="J149" s="173">
        <f t="shared" si="15"/>
        <v>3.3844999999999996</v>
      </c>
      <c r="K149" s="173">
        <f t="shared" si="16"/>
        <v>4.1331514</v>
      </c>
      <c r="L149" s="217">
        <f t="shared" si="19"/>
        <v>8.8846936138157701E-6</v>
      </c>
      <c r="M149" s="396"/>
      <c r="N149" s="397"/>
      <c r="O149" s="101"/>
      <c r="P149" s="99"/>
      <c r="Q149" s="99"/>
      <c r="R149" s="99"/>
      <c r="S149" s="99"/>
      <c r="T149" s="99"/>
      <c r="U149" s="203"/>
      <c r="V149" s="203"/>
      <c r="W149" s="204"/>
      <c r="X149" s="204"/>
      <c r="Y149" s="204"/>
      <c r="Z149" s="204"/>
      <c r="AA149" s="204"/>
      <c r="AB149" s="204"/>
      <c r="AC149" s="204"/>
      <c r="AD149" s="204"/>
      <c r="AE149" s="204"/>
      <c r="AF149" s="204"/>
    </row>
    <row r="150" spans="1:32" s="100" customFormat="1" ht="15" customHeight="1" outlineLevel="1" x14ac:dyDescent="0.25">
      <c r="A150" s="166" t="s">
        <v>515</v>
      </c>
      <c r="B150" s="167" t="s">
        <v>66</v>
      </c>
      <c r="C150" s="166">
        <v>10310</v>
      </c>
      <c r="D150" s="398" t="s">
        <v>372</v>
      </c>
      <c r="E150" s="399"/>
      <c r="F150" s="199"/>
      <c r="G150" s="207" t="s">
        <v>373</v>
      </c>
      <c r="H150" s="220">
        <f>10*H149</f>
        <v>3.5</v>
      </c>
      <c r="I150" s="172">
        <v>1.71</v>
      </c>
      <c r="J150" s="173">
        <f t="shared" si="15"/>
        <v>5.9849999999999994</v>
      </c>
      <c r="K150" s="173">
        <f t="shared" si="16"/>
        <v>7.3088819999999997</v>
      </c>
      <c r="L150" s="217">
        <f t="shared" si="19"/>
        <v>1.5711298944803481E-5</v>
      </c>
      <c r="M150" s="396"/>
      <c r="N150" s="397"/>
      <c r="O150" s="101"/>
      <c r="P150" s="99"/>
      <c r="Q150" s="99"/>
      <c r="R150" s="99"/>
      <c r="S150" s="99"/>
      <c r="T150" s="99"/>
      <c r="U150" s="203"/>
      <c r="V150" s="203"/>
      <c r="W150" s="204"/>
      <c r="X150" s="204"/>
      <c r="Y150" s="204"/>
      <c r="Z150" s="204"/>
      <c r="AA150" s="204"/>
      <c r="AB150" s="204"/>
      <c r="AC150" s="204"/>
      <c r="AD150" s="204"/>
      <c r="AE150" s="204"/>
      <c r="AF150" s="204"/>
    </row>
    <row r="151" spans="1:32" s="100" customFormat="1" ht="15" customHeight="1" outlineLevel="1" x14ac:dyDescent="0.25">
      <c r="A151" s="166"/>
      <c r="B151" s="167"/>
      <c r="C151" s="166"/>
      <c r="D151" s="398"/>
      <c r="E151" s="399"/>
      <c r="F151" s="199"/>
      <c r="G151" s="207"/>
      <c r="H151" s="220"/>
      <c r="I151" s="172"/>
      <c r="J151" s="173"/>
      <c r="K151" s="173"/>
      <c r="L151" s="217"/>
      <c r="M151" s="396"/>
      <c r="N151" s="397"/>
      <c r="O151" s="101"/>
      <c r="P151" s="99"/>
      <c r="Q151" s="99"/>
      <c r="R151" s="99"/>
      <c r="S151" s="99"/>
      <c r="T151" s="99"/>
      <c r="U151" s="203"/>
      <c r="V151" s="203"/>
      <c r="W151" s="204"/>
      <c r="X151" s="204"/>
      <c r="Y151" s="204"/>
      <c r="Z151" s="204"/>
      <c r="AA151" s="204"/>
      <c r="AB151" s="204"/>
      <c r="AC151" s="204"/>
      <c r="AD151" s="204"/>
      <c r="AE151" s="204"/>
      <c r="AF151" s="204"/>
    </row>
    <row r="152" spans="1:32" s="100" customFormat="1" ht="18" customHeight="1" x14ac:dyDescent="0.25">
      <c r="A152" s="193" t="s">
        <v>516</v>
      </c>
      <c r="B152" s="194"/>
      <c r="C152" s="193"/>
      <c r="D152" s="404" t="s">
        <v>517</v>
      </c>
      <c r="E152" s="405"/>
      <c r="F152" s="195"/>
      <c r="G152" s="196"/>
      <c r="H152" s="233"/>
      <c r="I152" s="187"/>
      <c r="J152" s="164">
        <f>SUBTOTAL(9,J153:J158)</f>
        <v>1067.9082871999999</v>
      </c>
      <c r="K152" s="164">
        <f>SUBTOTAL(9,K153:K158)</f>
        <v>1304.12960032864</v>
      </c>
      <c r="L152" s="216">
        <f>SUBTOTAL(9,L153:L158)</f>
        <v>2.8033795064047206E-3</v>
      </c>
      <c r="M152" s="406"/>
      <c r="N152" s="407"/>
      <c r="O152" s="101"/>
      <c r="P152" s="99"/>
      <c r="Q152" s="99"/>
      <c r="R152" s="99"/>
      <c r="S152" s="99"/>
      <c r="T152" s="99"/>
    </row>
    <row r="153" spans="1:32" s="102" customFormat="1" ht="15" customHeight="1" outlineLevel="1" x14ac:dyDescent="0.25">
      <c r="A153" s="166"/>
      <c r="B153" s="167"/>
      <c r="C153" s="166"/>
      <c r="D153" s="398"/>
      <c r="E153" s="399"/>
      <c r="F153" s="199"/>
      <c r="G153" s="207"/>
      <c r="H153" s="220"/>
      <c r="I153" s="172"/>
      <c r="J153" s="173"/>
      <c r="K153" s="173"/>
      <c r="L153" s="217"/>
      <c r="M153" s="396"/>
      <c r="N153" s="397"/>
      <c r="O153" s="101"/>
      <c r="P153" s="99"/>
      <c r="Q153" s="99"/>
      <c r="R153" s="99"/>
      <c r="S153" s="99"/>
      <c r="T153" s="99"/>
      <c r="U153" s="117"/>
      <c r="V153" s="117"/>
      <c r="W153" s="117"/>
      <c r="X153" s="117"/>
      <c r="Y153" s="117"/>
      <c r="Z153" s="117"/>
      <c r="AA153" s="117"/>
      <c r="AB153" s="117"/>
      <c r="AC153" s="117"/>
      <c r="AD153" s="117"/>
      <c r="AE153" s="117"/>
      <c r="AF153" s="117"/>
    </row>
    <row r="154" spans="1:32" s="100" customFormat="1" ht="15" customHeight="1" outlineLevel="1" x14ac:dyDescent="0.25">
      <c r="A154" s="235" t="s">
        <v>518</v>
      </c>
      <c r="B154" s="167"/>
      <c r="C154" s="166"/>
      <c r="D154" s="430" t="s">
        <v>519</v>
      </c>
      <c r="E154" s="431"/>
      <c r="F154" s="199"/>
      <c r="G154" s="207"/>
      <c r="H154" s="220"/>
      <c r="I154" s="172"/>
      <c r="J154" s="173"/>
      <c r="K154" s="173"/>
      <c r="L154" s="217"/>
      <c r="M154" s="396"/>
      <c r="N154" s="397"/>
      <c r="O154" s="101"/>
      <c r="P154" s="99"/>
      <c r="Q154" s="99"/>
      <c r="R154" s="99"/>
      <c r="S154" s="99"/>
      <c r="T154" s="99"/>
      <c r="U154" s="198"/>
      <c r="V154" s="198"/>
      <c r="W154" s="198"/>
      <c r="X154" s="198"/>
      <c r="Y154" s="198"/>
      <c r="Z154" s="198"/>
      <c r="AA154" s="198"/>
      <c r="AB154" s="198"/>
      <c r="AC154" s="198"/>
      <c r="AD154" s="198"/>
      <c r="AE154" s="198"/>
      <c r="AF154" s="198"/>
    </row>
    <row r="155" spans="1:32" s="100" customFormat="1" ht="15" customHeight="1" outlineLevel="1" x14ac:dyDescent="0.25">
      <c r="A155" s="166" t="s">
        <v>520</v>
      </c>
      <c r="B155" s="167" t="s">
        <v>138</v>
      </c>
      <c r="C155" s="166" t="s">
        <v>521</v>
      </c>
      <c r="D155" s="398" t="s">
        <v>522</v>
      </c>
      <c r="E155" s="399"/>
      <c r="F155" s="199"/>
      <c r="G155" s="207" t="s">
        <v>319</v>
      </c>
      <c r="H155" s="220">
        <v>4</v>
      </c>
      <c r="I155" s="172">
        <v>169.58643079999999</v>
      </c>
      <c r="J155" s="173">
        <f t="shared" ref="J155:J157" si="20">I155*H155</f>
        <v>678.34572319999995</v>
      </c>
      <c r="K155" s="173">
        <f t="shared" ref="K155:K157" si="21">J155*(1+$K$12)</f>
        <v>828.39579717183994</v>
      </c>
      <c r="L155" s="217">
        <f>K155/$K$163</f>
        <v>1.7807339089597517E-3</v>
      </c>
      <c r="M155" s="396"/>
      <c r="N155" s="397"/>
      <c r="O155" s="101"/>
      <c r="P155" s="99"/>
      <c r="Q155" s="99"/>
      <c r="R155" s="99"/>
      <c r="S155" s="99"/>
      <c r="T155" s="99"/>
      <c r="U155" s="198"/>
      <c r="V155" s="198"/>
      <c r="W155" s="198"/>
      <c r="X155" s="198"/>
      <c r="Y155" s="198"/>
      <c r="Z155" s="198"/>
      <c r="AA155" s="198"/>
      <c r="AB155" s="198"/>
      <c r="AC155" s="198"/>
      <c r="AD155" s="198"/>
      <c r="AE155" s="198"/>
      <c r="AF155" s="198"/>
    </row>
    <row r="156" spans="1:32" s="100" customFormat="1" ht="15" customHeight="1" outlineLevel="1" x14ac:dyDescent="0.25">
      <c r="A156" s="166" t="s">
        <v>523</v>
      </c>
      <c r="B156" s="167" t="s">
        <v>138</v>
      </c>
      <c r="C156" s="166" t="s">
        <v>524</v>
      </c>
      <c r="D156" s="398" t="s">
        <v>525</v>
      </c>
      <c r="E156" s="399"/>
      <c r="F156" s="199"/>
      <c r="G156" s="207" t="s">
        <v>319</v>
      </c>
      <c r="H156" s="220">
        <v>10</v>
      </c>
      <c r="I156" s="172">
        <v>13.936256400000001</v>
      </c>
      <c r="J156" s="173">
        <f t="shared" si="20"/>
        <v>139.36256400000002</v>
      </c>
      <c r="K156" s="173">
        <f t="shared" si="21"/>
        <v>170.18956315680003</v>
      </c>
      <c r="L156" s="217">
        <f>K156/$K$163</f>
        <v>3.6584242351183092E-4</v>
      </c>
      <c r="M156" s="396"/>
      <c r="N156" s="397"/>
      <c r="O156" s="101"/>
      <c r="P156" s="99"/>
      <c r="Q156" s="99"/>
      <c r="R156" s="99"/>
      <c r="S156" s="99"/>
      <c r="T156" s="99"/>
      <c r="U156" s="198"/>
      <c r="V156" s="198"/>
      <c r="W156" s="198"/>
      <c r="X156" s="198"/>
      <c r="Y156" s="198"/>
      <c r="Z156" s="198"/>
      <c r="AA156" s="198"/>
      <c r="AB156" s="198"/>
      <c r="AC156" s="198"/>
      <c r="AD156" s="198"/>
      <c r="AE156" s="198"/>
      <c r="AF156" s="198"/>
    </row>
    <row r="157" spans="1:32" s="100" customFormat="1" ht="15" customHeight="1" outlineLevel="1" x14ac:dyDescent="0.25">
      <c r="A157" s="166" t="s">
        <v>526</v>
      </c>
      <c r="B157" s="167" t="s">
        <v>138</v>
      </c>
      <c r="C157" s="166" t="s">
        <v>527</v>
      </c>
      <c r="D157" s="398" t="s">
        <v>528</v>
      </c>
      <c r="E157" s="399"/>
      <c r="F157" s="199"/>
      <c r="G157" s="207" t="s">
        <v>299</v>
      </c>
      <c r="H157" s="220">
        <v>10</v>
      </c>
      <c r="I157" s="172">
        <v>25.02</v>
      </c>
      <c r="J157" s="173">
        <f t="shared" si="20"/>
        <v>250.2</v>
      </c>
      <c r="K157" s="173">
        <f t="shared" si="21"/>
        <v>305.54424</v>
      </c>
      <c r="L157" s="217">
        <f>K157/$K$163</f>
        <v>6.5680317393313804E-4</v>
      </c>
      <c r="M157" s="396"/>
      <c r="N157" s="397"/>
      <c r="O157" s="101"/>
      <c r="P157" s="99"/>
      <c r="Q157" s="99"/>
      <c r="R157" s="99"/>
      <c r="S157" s="99"/>
      <c r="T157" s="99"/>
      <c r="U157" s="198"/>
      <c r="V157" s="198"/>
      <c r="W157" s="198"/>
      <c r="X157" s="198"/>
      <c r="Y157" s="198"/>
      <c r="Z157" s="198"/>
      <c r="AA157" s="198"/>
      <c r="AB157" s="198"/>
      <c r="AC157" s="198"/>
      <c r="AD157" s="198"/>
      <c r="AE157" s="198"/>
      <c r="AF157" s="198"/>
    </row>
    <row r="158" spans="1:32" s="100" customFormat="1" ht="15" customHeight="1" outlineLevel="1" x14ac:dyDescent="0.25">
      <c r="A158" s="166"/>
      <c r="B158" s="167"/>
      <c r="C158" s="166"/>
      <c r="D158" s="398"/>
      <c r="E158" s="399"/>
      <c r="F158" s="199"/>
      <c r="G158" s="207"/>
      <c r="H158" s="220"/>
      <c r="I158" s="172"/>
      <c r="J158" s="173"/>
      <c r="K158" s="173"/>
      <c r="L158" s="217"/>
      <c r="M158" s="396"/>
      <c r="N158" s="397"/>
      <c r="O158" s="101"/>
      <c r="P158" s="99"/>
      <c r="Q158" s="99"/>
      <c r="R158" s="99"/>
      <c r="S158" s="99"/>
      <c r="T158" s="99"/>
      <c r="U158" s="203"/>
      <c r="V158" s="203"/>
      <c r="W158" s="204"/>
      <c r="X158" s="204"/>
      <c r="Y158" s="204"/>
      <c r="Z158" s="204"/>
      <c r="AA158" s="204"/>
      <c r="AB158" s="204"/>
      <c r="AC158" s="204"/>
      <c r="AD158" s="204"/>
      <c r="AE158" s="204"/>
      <c r="AF158" s="204"/>
    </row>
    <row r="159" spans="1:32" s="100" customFormat="1" ht="18" customHeight="1" x14ac:dyDescent="0.25">
      <c r="A159" s="193" t="s">
        <v>529</v>
      </c>
      <c r="B159" s="194"/>
      <c r="C159" s="193"/>
      <c r="D159" s="404" t="s">
        <v>530</v>
      </c>
      <c r="E159" s="405"/>
      <c r="F159" s="195"/>
      <c r="G159" s="196"/>
      <c r="H159" s="233"/>
      <c r="I159" s="187"/>
      <c r="J159" s="164">
        <f>SUBTOTAL(9,J160:J162)</f>
        <v>9380.7999999999993</v>
      </c>
      <c r="K159" s="164">
        <f>SUBTOTAL(9,K160:K162)</f>
        <v>11455.83296</v>
      </c>
      <c r="L159" s="216">
        <f>SUBTOTAL(9,L160:L162)</f>
        <v>2.4625656331063075E-2</v>
      </c>
      <c r="M159" s="406"/>
      <c r="N159" s="407"/>
      <c r="O159" s="101"/>
      <c r="P159" s="99"/>
      <c r="Q159" s="99"/>
      <c r="R159" s="99"/>
      <c r="S159" s="99"/>
      <c r="T159" s="99"/>
    </row>
    <row r="160" spans="1:32" s="102" customFormat="1" ht="15" customHeight="1" outlineLevel="1" x14ac:dyDescent="0.25">
      <c r="A160" s="166"/>
      <c r="B160" s="167"/>
      <c r="C160" s="166"/>
      <c r="D160" s="398"/>
      <c r="E160" s="399"/>
      <c r="F160" s="199"/>
      <c r="G160" s="207"/>
      <c r="H160" s="220"/>
      <c r="I160" s="172"/>
      <c r="J160" s="173"/>
      <c r="K160" s="173"/>
      <c r="L160" s="217"/>
      <c r="M160" s="396"/>
      <c r="N160" s="397"/>
      <c r="O160" s="101"/>
      <c r="P160" s="99"/>
      <c r="Q160" s="99"/>
      <c r="R160" s="99"/>
      <c r="S160" s="99"/>
      <c r="T160" s="99"/>
      <c r="U160" s="117"/>
      <c r="V160" s="117"/>
      <c r="W160" s="117"/>
      <c r="X160" s="117"/>
      <c r="Y160" s="117"/>
      <c r="Z160" s="117"/>
      <c r="AA160" s="117"/>
      <c r="AB160" s="117"/>
      <c r="AC160" s="117"/>
      <c r="AD160" s="117"/>
      <c r="AE160" s="117"/>
      <c r="AF160" s="117"/>
    </row>
    <row r="161" spans="1:32" s="100" customFormat="1" ht="15" customHeight="1" outlineLevel="1" x14ac:dyDescent="0.25">
      <c r="A161" s="166" t="s">
        <v>531</v>
      </c>
      <c r="B161" s="167" t="s">
        <v>66</v>
      </c>
      <c r="C161" s="240">
        <v>170401</v>
      </c>
      <c r="D161" s="398" t="s">
        <v>530</v>
      </c>
      <c r="E161" s="399"/>
      <c r="F161" s="199"/>
      <c r="G161" s="207" t="s">
        <v>299</v>
      </c>
      <c r="H161" s="220">
        <v>880</v>
      </c>
      <c r="I161" s="172">
        <v>10.66</v>
      </c>
      <c r="J161" s="173">
        <f t="shared" ref="J161" si="22">I161*H161</f>
        <v>9380.7999999999993</v>
      </c>
      <c r="K161" s="173">
        <f t="shared" ref="K161" si="23">J161*(1+$K$12)</f>
        <v>11455.83296</v>
      </c>
      <c r="L161" s="217">
        <f>K161/$K$163</f>
        <v>2.4625656331063075E-2</v>
      </c>
      <c r="M161" s="396"/>
      <c r="N161" s="397"/>
      <c r="O161" s="101"/>
      <c r="P161" s="99"/>
      <c r="Q161" s="99"/>
      <c r="R161" s="99"/>
      <c r="S161" s="99"/>
      <c r="T161" s="99"/>
      <c r="U161" s="198"/>
      <c r="V161" s="198"/>
      <c r="W161" s="198"/>
      <c r="X161" s="198"/>
      <c r="Y161" s="198"/>
      <c r="Z161" s="198"/>
      <c r="AA161" s="198"/>
      <c r="AB161" s="198"/>
      <c r="AC161" s="198"/>
      <c r="AD161" s="198"/>
      <c r="AE161" s="198"/>
      <c r="AF161" s="198"/>
    </row>
    <row r="162" spans="1:32" s="100" customFormat="1" ht="15" customHeight="1" outlineLevel="1" x14ac:dyDescent="0.25">
      <c r="A162" s="166"/>
      <c r="B162" s="167"/>
      <c r="C162" s="244"/>
      <c r="D162" s="398"/>
      <c r="E162" s="399"/>
      <c r="F162" s="199"/>
      <c r="G162" s="201"/>
      <c r="H162" s="245"/>
      <c r="I162" s="172"/>
      <c r="J162" s="173"/>
      <c r="K162" s="173"/>
      <c r="L162" s="174"/>
      <c r="M162" s="396"/>
      <c r="N162" s="397"/>
      <c r="O162" s="101"/>
      <c r="P162" s="99"/>
      <c r="Q162" s="99"/>
      <c r="R162" s="99"/>
      <c r="S162" s="99"/>
      <c r="T162" s="99"/>
      <c r="U162" s="198"/>
      <c r="V162" s="198"/>
      <c r="W162" s="198"/>
      <c r="X162" s="198"/>
      <c r="Y162" s="198"/>
      <c r="Z162" s="198"/>
      <c r="AA162" s="198"/>
      <c r="AB162" s="198"/>
      <c r="AC162" s="198"/>
      <c r="AD162" s="198"/>
      <c r="AE162" s="198"/>
      <c r="AF162" s="198"/>
    </row>
    <row r="163" spans="1:32" ht="36.75" customHeight="1" x14ac:dyDescent="0.25">
      <c r="A163" s="210"/>
      <c r="B163" s="210"/>
      <c r="C163" s="211"/>
      <c r="D163" s="400" t="s">
        <v>64</v>
      </c>
      <c r="E163" s="400"/>
      <c r="F163" s="400"/>
      <c r="G163" s="400"/>
      <c r="H163" s="400"/>
      <c r="I163" s="400"/>
      <c r="J163" s="212">
        <f>SUBTOTAL(9,J14:J162)</f>
        <v>380936.03979062097</v>
      </c>
      <c r="K163" s="212">
        <f>SUBTOTAL(9,K14:K162)</f>
        <v>465199.09179230628</v>
      </c>
      <c r="L163" s="213">
        <f>SUBTOTAL(9,L14:L162)</f>
        <v>0.99999999999999967</v>
      </c>
      <c r="M163" s="401"/>
      <c r="N163" s="401"/>
      <c r="P163" s="99"/>
      <c r="Q163" s="99"/>
      <c r="R163" s="99"/>
      <c r="S163" s="99"/>
      <c r="T163" s="99"/>
    </row>
  </sheetData>
  <mergeCells count="312">
    <mergeCell ref="D1:J2"/>
    <mergeCell ref="K2:N2"/>
    <mergeCell ref="D3:H3"/>
    <mergeCell ref="I3:J3"/>
    <mergeCell ref="M3:N3"/>
    <mergeCell ref="D4:H4"/>
    <mergeCell ref="I4:J4"/>
    <mergeCell ref="A11:A12"/>
    <mergeCell ref="B11:B12"/>
    <mergeCell ref="C11:C12"/>
    <mergeCell ref="D11:E12"/>
    <mergeCell ref="F11:F12"/>
    <mergeCell ref="G11:G12"/>
    <mergeCell ref="F5:H5"/>
    <mergeCell ref="F6:H6"/>
    <mergeCell ref="D7:H7"/>
    <mergeCell ref="D8:H8"/>
    <mergeCell ref="D9:J9"/>
    <mergeCell ref="D10:J10"/>
    <mergeCell ref="D15:E15"/>
    <mergeCell ref="M15:N15"/>
    <mergeCell ref="D16:E16"/>
    <mergeCell ref="M16:N16"/>
    <mergeCell ref="D17:E17"/>
    <mergeCell ref="M17:N17"/>
    <mergeCell ref="H11:H12"/>
    <mergeCell ref="I11:I12"/>
    <mergeCell ref="J11:J12"/>
    <mergeCell ref="L11:L12"/>
    <mergeCell ref="M11:N12"/>
    <mergeCell ref="D14:E14"/>
    <mergeCell ref="M14:N14"/>
    <mergeCell ref="D22:E22"/>
    <mergeCell ref="M22:N22"/>
    <mergeCell ref="D23:E23"/>
    <mergeCell ref="D24:E24"/>
    <mergeCell ref="M24:N24"/>
    <mergeCell ref="D25:E25"/>
    <mergeCell ref="M25:N25"/>
    <mergeCell ref="D18:E18"/>
    <mergeCell ref="M18:N18"/>
    <mergeCell ref="D19:E19"/>
    <mergeCell ref="D20:E20"/>
    <mergeCell ref="M20:N20"/>
    <mergeCell ref="D21:E21"/>
    <mergeCell ref="M21:N21"/>
    <mergeCell ref="D30:E30"/>
    <mergeCell ref="M30:N30"/>
    <mergeCell ref="D31:E31"/>
    <mergeCell ref="D32:E32"/>
    <mergeCell ref="M32:N32"/>
    <mergeCell ref="D33:E33"/>
    <mergeCell ref="M33:N33"/>
    <mergeCell ref="M26:N26"/>
    <mergeCell ref="D27:E27"/>
    <mergeCell ref="D28:E28"/>
    <mergeCell ref="M28:N28"/>
    <mergeCell ref="D29:E29"/>
    <mergeCell ref="M29:N29"/>
    <mergeCell ref="D38:E38"/>
    <mergeCell ref="M38:N38"/>
    <mergeCell ref="M39:N39"/>
    <mergeCell ref="D40:E40"/>
    <mergeCell ref="M40:N40"/>
    <mergeCell ref="D41:E41"/>
    <mergeCell ref="M41:N41"/>
    <mergeCell ref="D34:E34"/>
    <mergeCell ref="M34:N34"/>
    <mergeCell ref="D35:E35"/>
    <mergeCell ref="M35:N35"/>
    <mergeCell ref="D36:E36"/>
    <mergeCell ref="D37:E37"/>
    <mergeCell ref="M37:N37"/>
    <mergeCell ref="D46:E46"/>
    <mergeCell ref="M46:N46"/>
    <mergeCell ref="M47:N47"/>
    <mergeCell ref="M48:N48"/>
    <mergeCell ref="D49:E49"/>
    <mergeCell ref="M49:N49"/>
    <mergeCell ref="D42:E42"/>
    <mergeCell ref="M42:N42"/>
    <mergeCell ref="D43:E43"/>
    <mergeCell ref="M43:N43"/>
    <mergeCell ref="M44:N44"/>
    <mergeCell ref="D45:E45"/>
    <mergeCell ref="M45:N45"/>
    <mergeCell ref="D53:E53"/>
    <mergeCell ref="M53:N53"/>
    <mergeCell ref="D54:E54"/>
    <mergeCell ref="M54:N54"/>
    <mergeCell ref="D55:E55"/>
    <mergeCell ref="M55:N55"/>
    <mergeCell ref="D50:E50"/>
    <mergeCell ref="M50:N50"/>
    <mergeCell ref="D51:E51"/>
    <mergeCell ref="M51:N51"/>
    <mergeCell ref="D52:E52"/>
    <mergeCell ref="M52:N52"/>
    <mergeCell ref="D59:E59"/>
    <mergeCell ref="M59:N59"/>
    <mergeCell ref="D60:E60"/>
    <mergeCell ref="M60:N60"/>
    <mergeCell ref="D61:E61"/>
    <mergeCell ref="M61:N61"/>
    <mergeCell ref="D56:E56"/>
    <mergeCell ref="M56:N56"/>
    <mergeCell ref="D57:E57"/>
    <mergeCell ref="M57:N57"/>
    <mergeCell ref="D58:E58"/>
    <mergeCell ref="M58:N58"/>
    <mergeCell ref="D65:E65"/>
    <mergeCell ref="M65:N65"/>
    <mergeCell ref="D66:E66"/>
    <mergeCell ref="M66:N66"/>
    <mergeCell ref="D67:E67"/>
    <mergeCell ref="M67:N67"/>
    <mergeCell ref="D62:E62"/>
    <mergeCell ref="M62:N62"/>
    <mergeCell ref="D63:E63"/>
    <mergeCell ref="M63:N63"/>
    <mergeCell ref="D64:E64"/>
    <mergeCell ref="M64:N64"/>
    <mergeCell ref="D71:E71"/>
    <mergeCell ref="M71:N71"/>
    <mergeCell ref="D72:E72"/>
    <mergeCell ref="M72:N72"/>
    <mergeCell ref="D73:E73"/>
    <mergeCell ref="M73:N73"/>
    <mergeCell ref="D68:E68"/>
    <mergeCell ref="M68:N68"/>
    <mergeCell ref="D69:E69"/>
    <mergeCell ref="M69:N69"/>
    <mergeCell ref="D70:E70"/>
    <mergeCell ref="M70:N70"/>
    <mergeCell ref="D77:E77"/>
    <mergeCell ref="M77:N77"/>
    <mergeCell ref="D78:E78"/>
    <mergeCell ref="M78:N78"/>
    <mergeCell ref="D79:E79"/>
    <mergeCell ref="M79:N79"/>
    <mergeCell ref="D74:E74"/>
    <mergeCell ref="M74:N74"/>
    <mergeCell ref="D75:E75"/>
    <mergeCell ref="M75:N75"/>
    <mergeCell ref="D76:E76"/>
    <mergeCell ref="M76:N76"/>
    <mergeCell ref="D83:E83"/>
    <mergeCell ref="M83:N83"/>
    <mergeCell ref="D84:E84"/>
    <mergeCell ref="M84:N84"/>
    <mergeCell ref="D85:E85"/>
    <mergeCell ref="M85:N85"/>
    <mergeCell ref="D80:E80"/>
    <mergeCell ref="M80:N80"/>
    <mergeCell ref="D81:E81"/>
    <mergeCell ref="M81:N81"/>
    <mergeCell ref="D82:E82"/>
    <mergeCell ref="M82:N82"/>
    <mergeCell ref="D89:E89"/>
    <mergeCell ref="M89:N89"/>
    <mergeCell ref="D90:E90"/>
    <mergeCell ref="M90:N90"/>
    <mergeCell ref="D91:E91"/>
    <mergeCell ref="M91:N91"/>
    <mergeCell ref="D86:E86"/>
    <mergeCell ref="M86:N86"/>
    <mergeCell ref="D87:E87"/>
    <mergeCell ref="M87:N87"/>
    <mergeCell ref="D88:E88"/>
    <mergeCell ref="M88:N88"/>
    <mergeCell ref="D95:E95"/>
    <mergeCell ref="M95:N95"/>
    <mergeCell ref="D96:E96"/>
    <mergeCell ref="M96:N96"/>
    <mergeCell ref="D97:E97"/>
    <mergeCell ref="M97:N97"/>
    <mergeCell ref="D92:E92"/>
    <mergeCell ref="M92:N92"/>
    <mergeCell ref="D93:E93"/>
    <mergeCell ref="M93:N93"/>
    <mergeCell ref="D94:E94"/>
    <mergeCell ref="M94:N94"/>
    <mergeCell ref="D101:E101"/>
    <mergeCell ref="M101:N101"/>
    <mergeCell ref="D102:E102"/>
    <mergeCell ref="M102:N102"/>
    <mergeCell ref="D103:E103"/>
    <mergeCell ref="M103:N103"/>
    <mergeCell ref="D98:E98"/>
    <mergeCell ref="M98:N98"/>
    <mergeCell ref="D99:E99"/>
    <mergeCell ref="M99:N99"/>
    <mergeCell ref="D100:E100"/>
    <mergeCell ref="M100:N100"/>
    <mergeCell ref="D107:E107"/>
    <mergeCell ref="M107:N107"/>
    <mergeCell ref="D108:E108"/>
    <mergeCell ref="M108:N108"/>
    <mergeCell ref="D109:E109"/>
    <mergeCell ref="M109:N109"/>
    <mergeCell ref="D104:E104"/>
    <mergeCell ref="M104:N104"/>
    <mergeCell ref="D105:E105"/>
    <mergeCell ref="M105:N105"/>
    <mergeCell ref="D106:E106"/>
    <mergeCell ref="M106:N106"/>
    <mergeCell ref="D113:E113"/>
    <mergeCell ref="M113:N113"/>
    <mergeCell ref="D114:E114"/>
    <mergeCell ref="M114:N114"/>
    <mergeCell ref="D115:E115"/>
    <mergeCell ref="M115:N115"/>
    <mergeCell ref="D110:E110"/>
    <mergeCell ref="M110:N110"/>
    <mergeCell ref="D111:E111"/>
    <mergeCell ref="M111:N111"/>
    <mergeCell ref="D112:E112"/>
    <mergeCell ref="M112:N112"/>
    <mergeCell ref="M119:N119"/>
    <mergeCell ref="M120:N120"/>
    <mergeCell ref="D121:E121"/>
    <mergeCell ref="M121:N121"/>
    <mergeCell ref="D122:E122"/>
    <mergeCell ref="M122:N122"/>
    <mergeCell ref="D116:E116"/>
    <mergeCell ref="M116:N116"/>
    <mergeCell ref="D117:E117"/>
    <mergeCell ref="M117:N117"/>
    <mergeCell ref="D118:E118"/>
    <mergeCell ref="M118:N118"/>
    <mergeCell ref="D126:E126"/>
    <mergeCell ref="M126:N126"/>
    <mergeCell ref="D127:E127"/>
    <mergeCell ref="M127:N127"/>
    <mergeCell ref="D128:E128"/>
    <mergeCell ref="M128:N128"/>
    <mergeCell ref="D123:E123"/>
    <mergeCell ref="M123:N123"/>
    <mergeCell ref="D124:E124"/>
    <mergeCell ref="M124:N124"/>
    <mergeCell ref="D125:E125"/>
    <mergeCell ref="M125:N125"/>
    <mergeCell ref="D132:E132"/>
    <mergeCell ref="M132:N132"/>
    <mergeCell ref="D133:E133"/>
    <mergeCell ref="M133:N133"/>
    <mergeCell ref="D134:E134"/>
    <mergeCell ref="M134:N134"/>
    <mergeCell ref="D129:E129"/>
    <mergeCell ref="M129:N129"/>
    <mergeCell ref="D130:E130"/>
    <mergeCell ref="M130:N130"/>
    <mergeCell ref="D131:E131"/>
    <mergeCell ref="M131:N131"/>
    <mergeCell ref="D138:E138"/>
    <mergeCell ref="M138:N138"/>
    <mergeCell ref="D139:E139"/>
    <mergeCell ref="M139:N139"/>
    <mergeCell ref="D140:E140"/>
    <mergeCell ref="M140:N140"/>
    <mergeCell ref="D135:E135"/>
    <mergeCell ref="M135:N135"/>
    <mergeCell ref="D136:E136"/>
    <mergeCell ref="M136:N136"/>
    <mergeCell ref="D137:E137"/>
    <mergeCell ref="M137:N137"/>
    <mergeCell ref="D144:E144"/>
    <mergeCell ref="M144:N144"/>
    <mergeCell ref="D145:E145"/>
    <mergeCell ref="M145:N145"/>
    <mergeCell ref="D146:E146"/>
    <mergeCell ref="M146:N146"/>
    <mergeCell ref="D141:E141"/>
    <mergeCell ref="M141:N141"/>
    <mergeCell ref="D142:E142"/>
    <mergeCell ref="M142:N142"/>
    <mergeCell ref="D143:E143"/>
    <mergeCell ref="M143:N143"/>
    <mergeCell ref="D150:E150"/>
    <mergeCell ref="M150:N150"/>
    <mergeCell ref="D151:E151"/>
    <mergeCell ref="M151:N151"/>
    <mergeCell ref="D152:E152"/>
    <mergeCell ref="M152:N152"/>
    <mergeCell ref="D147:E147"/>
    <mergeCell ref="M147:N147"/>
    <mergeCell ref="D148:E148"/>
    <mergeCell ref="M148:N148"/>
    <mergeCell ref="D149:E149"/>
    <mergeCell ref="M149:N149"/>
    <mergeCell ref="D156:E156"/>
    <mergeCell ref="M156:N156"/>
    <mergeCell ref="D157:E157"/>
    <mergeCell ref="M157:N157"/>
    <mergeCell ref="D158:E158"/>
    <mergeCell ref="M158:N158"/>
    <mergeCell ref="D153:E153"/>
    <mergeCell ref="M153:N153"/>
    <mergeCell ref="D154:E154"/>
    <mergeCell ref="M154:N154"/>
    <mergeCell ref="D155:E155"/>
    <mergeCell ref="M155:N155"/>
    <mergeCell ref="D162:E162"/>
    <mergeCell ref="M162:N162"/>
    <mergeCell ref="D163:I163"/>
    <mergeCell ref="M163:N163"/>
    <mergeCell ref="D159:E159"/>
    <mergeCell ref="M159:N159"/>
    <mergeCell ref="D160:E160"/>
    <mergeCell ref="M160:N160"/>
    <mergeCell ref="D161:E161"/>
    <mergeCell ref="M161:N161"/>
  </mergeCells>
  <conditionalFormatting sqref="B162">
    <cfRule type="containsText" dxfId="1559" priority="449" operator="containsText" text="PESQUISA DE MERCADO">
      <formula>NOT(ISERROR(SEARCH("PESQUISA DE MERCADO",B162)))</formula>
    </cfRule>
    <cfRule type="containsText" dxfId="1558" priority="450" operator="containsText" text="CPU">
      <formula>NOT(ISERROR(SEARCH("CPU",B162)))</formula>
    </cfRule>
    <cfRule type="containsText" dxfId="1557" priority="451" operator="containsText" text="LICITADO">
      <formula>NOT(ISERROR(SEARCH("LICITADO",B162)))</formula>
    </cfRule>
    <cfRule type="containsText" dxfId="1556" priority="452" operator="containsText" text="OUTROS">
      <formula>NOT(ISERROR(SEARCH("OUTROS",B162)))</formula>
    </cfRule>
    <cfRule type="containsText" dxfId="1555" priority="453" operator="containsText" text="SINAPI">
      <formula>NOT(ISERROR(SEARCH("SINAPI",B162)))</formula>
    </cfRule>
    <cfRule type="containsText" dxfId="1554" priority="454" operator="containsText" text="SIURB-INFRA">
      <formula>NOT(ISERROR(SEARCH("SIURB-INFRA",B162)))</formula>
    </cfRule>
    <cfRule type="containsText" dxfId="1553" priority="455" operator="containsText" text="SIURB-EDIF">
      <formula>NOT(ISERROR(SEARCH("SIURB-EDIF",B162)))</formula>
    </cfRule>
    <cfRule type="containsText" dxfId="1552" priority="456" operator="containsText" text="CDHU">
      <formula>NOT(ISERROR(SEARCH("CDHU",B162)))</formula>
    </cfRule>
  </conditionalFormatting>
  <conditionalFormatting sqref="B15:B16 B28:B31 B101:B102 B91 B38:B39 B126 B108:B117 B119:B123 B22 B26 B36 B133:B134 B44:B45 B47:B48 B51 B94 B129:B130">
    <cfRule type="containsText" dxfId="1551" priority="441" operator="containsText" text="PESQUISA DE MERCADO">
      <formula>NOT(ISERROR(SEARCH("PESQUISA DE MERCADO",B15)))</formula>
    </cfRule>
    <cfRule type="containsText" dxfId="1550" priority="442" operator="containsText" text="CPU">
      <formula>NOT(ISERROR(SEARCH("CPU",B15)))</formula>
    </cfRule>
    <cfRule type="containsText" dxfId="1549" priority="443" operator="containsText" text="LICITADO">
      <formula>NOT(ISERROR(SEARCH("LICITADO",B15)))</formula>
    </cfRule>
    <cfRule type="containsText" dxfId="1548" priority="444" operator="containsText" text="OUTROS">
      <formula>NOT(ISERROR(SEARCH("OUTROS",B15)))</formula>
    </cfRule>
    <cfRule type="containsText" dxfId="1547" priority="445" operator="containsText" text="SINAPI">
      <formula>NOT(ISERROR(SEARCH("SINAPI",B15)))</formula>
    </cfRule>
    <cfRule type="containsText" dxfId="1546" priority="446" operator="containsText" text="SIURB-INFRA">
      <formula>NOT(ISERROR(SEARCH("SIURB-INFRA",B15)))</formula>
    </cfRule>
    <cfRule type="containsText" dxfId="1545" priority="447" operator="containsText" text="SIURB-EDIF">
      <formula>NOT(ISERROR(SEARCH("SIURB-EDIF",B15)))</formula>
    </cfRule>
    <cfRule type="containsText" dxfId="1544" priority="448" operator="containsText" text="CPOS">
      <formula>NOT(ISERROR(SEARCH("CPOS",B15)))</formula>
    </cfRule>
  </conditionalFormatting>
  <conditionalFormatting sqref="B53:B55 B67:B71 B75 B78:B79 B90 B125 B140:B141 B151 B58:B65">
    <cfRule type="containsText" dxfId="1543" priority="433" operator="containsText" text="PESQUISA DE MERCADO">
      <formula>NOT(ISERROR(SEARCH("PESQUISA DE MERCADO",B53)))</formula>
    </cfRule>
    <cfRule type="containsText" dxfId="1542" priority="434" operator="containsText" text="CPU">
      <formula>NOT(ISERROR(SEARCH("CPU",B53)))</formula>
    </cfRule>
    <cfRule type="containsText" dxfId="1541" priority="435" operator="containsText" text="LICITADO">
      <formula>NOT(ISERROR(SEARCH("LICITADO",B53)))</formula>
    </cfRule>
    <cfRule type="containsText" dxfId="1540" priority="436" operator="containsText" text="OUTROS">
      <formula>NOT(ISERROR(SEARCH("OUTROS",B53)))</formula>
    </cfRule>
    <cfRule type="containsText" dxfId="1539" priority="437" operator="containsText" text="SINAPI">
      <formula>NOT(ISERROR(SEARCH("SINAPI",B53)))</formula>
    </cfRule>
    <cfRule type="containsText" dxfId="1538" priority="438" operator="containsText" text="SIURB-INFRA">
      <formula>NOT(ISERROR(SEARCH("SIURB-INFRA",B53)))</formula>
    </cfRule>
    <cfRule type="containsText" dxfId="1537" priority="439" operator="containsText" text="SIURB-EDIF">
      <formula>NOT(ISERROR(SEARCH("SIURB-EDIF",B53)))</formula>
    </cfRule>
    <cfRule type="containsText" dxfId="1536" priority="440" operator="containsText" text="CPOS">
      <formula>NOT(ISERROR(SEARCH("CPOS",B53)))</formula>
    </cfRule>
  </conditionalFormatting>
  <conditionalFormatting sqref="B27">
    <cfRule type="containsText" dxfId="1535" priority="425" operator="containsText" text="PESQUISA DE MERCADO">
      <formula>NOT(ISERROR(SEARCH("PESQUISA DE MERCADO",B27)))</formula>
    </cfRule>
    <cfRule type="containsText" dxfId="1534" priority="426" operator="containsText" text="CPU">
      <formula>NOT(ISERROR(SEARCH("CPU",B27)))</formula>
    </cfRule>
    <cfRule type="containsText" dxfId="1533" priority="427" operator="containsText" text="LICITADO">
      <formula>NOT(ISERROR(SEARCH("LICITADO",B27)))</formula>
    </cfRule>
    <cfRule type="containsText" dxfId="1532" priority="428" operator="containsText" text="OUTROS">
      <formula>NOT(ISERROR(SEARCH("OUTROS",B27)))</formula>
    </cfRule>
    <cfRule type="containsText" dxfId="1531" priority="429" operator="containsText" text="SINAPI">
      <formula>NOT(ISERROR(SEARCH("SINAPI",B27)))</formula>
    </cfRule>
    <cfRule type="containsText" dxfId="1530" priority="430" operator="containsText" text="SIURB-INFRA">
      <formula>NOT(ISERROR(SEARCH("SIURB-INFRA",B27)))</formula>
    </cfRule>
    <cfRule type="containsText" dxfId="1529" priority="431" operator="containsText" text="SIURB-EDIF">
      <formula>NOT(ISERROR(SEARCH("SIURB-EDIF",B27)))</formula>
    </cfRule>
    <cfRule type="containsText" dxfId="1528" priority="432" operator="containsText" text="CPOS">
      <formula>NOT(ISERROR(SEARCH("CPOS",B27)))</formula>
    </cfRule>
  </conditionalFormatting>
  <conditionalFormatting sqref="B66">
    <cfRule type="containsText" dxfId="1527" priority="417" operator="containsText" text="PESQUISA DE MERCADO">
      <formula>NOT(ISERROR(SEARCH("PESQUISA DE MERCADO",B66)))</formula>
    </cfRule>
    <cfRule type="containsText" dxfId="1526" priority="418" operator="containsText" text="CPU">
      <formula>NOT(ISERROR(SEARCH("CPU",B66)))</formula>
    </cfRule>
    <cfRule type="containsText" dxfId="1525" priority="419" operator="containsText" text="LICITADO">
      <formula>NOT(ISERROR(SEARCH("LICITADO",B66)))</formula>
    </cfRule>
    <cfRule type="containsText" dxfId="1524" priority="420" operator="containsText" text="OUTROS">
      <formula>NOT(ISERROR(SEARCH("OUTROS",B66)))</formula>
    </cfRule>
    <cfRule type="containsText" dxfId="1523" priority="421" operator="containsText" text="SINAPI">
      <formula>NOT(ISERROR(SEARCH("SINAPI",B66)))</formula>
    </cfRule>
    <cfRule type="containsText" dxfId="1522" priority="422" operator="containsText" text="SIURB-INFRA">
      <formula>NOT(ISERROR(SEARCH("SIURB-INFRA",B66)))</formula>
    </cfRule>
    <cfRule type="containsText" dxfId="1521" priority="423" operator="containsText" text="SIURB-EDIF">
      <formula>NOT(ISERROR(SEARCH("SIURB-EDIF",B66)))</formula>
    </cfRule>
    <cfRule type="containsText" dxfId="1520" priority="424" operator="containsText" text="CPOS">
      <formula>NOT(ISERROR(SEARCH("CPOS",B66)))</formula>
    </cfRule>
  </conditionalFormatting>
  <conditionalFormatting sqref="B72">
    <cfRule type="containsText" dxfId="1519" priority="409" operator="containsText" text="PESQUISA DE MERCADO">
      <formula>NOT(ISERROR(SEARCH("PESQUISA DE MERCADO",B72)))</formula>
    </cfRule>
    <cfRule type="containsText" dxfId="1518" priority="410" operator="containsText" text="CPU">
      <formula>NOT(ISERROR(SEARCH("CPU",B72)))</formula>
    </cfRule>
    <cfRule type="containsText" dxfId="1517" priority="411" operator="containsText" text="LICITADO">
      <formula>NOT(ISERROR(SEARCH("LICITADO",B72)))</formula>
    </cfRule>
    <cfRule type="containsText" dxfId="1516" priority="412" operator="containsText" text="OUTROS">
      <formula>NOT(ISERROR(SEARCH("OUTROS",B72)))</formula>
    </cfRule>
    <cfRule type="containsText" dxfId="1515" priority="413" operator="containsText" text="SINAPI">
      <formula>NOT(ISERROR(SEARCH("SINAPI",B72)))</formula>
    </cfRule>
    <cfRule type="containsText" dxfId="1514" priority="414" operator="containsText" text="SIURB-INFRA">
      <formula>NOT(ISERROR(SEARCH("SIURB-INFRA",B72)))</formula>
    </cfRule>
    <cfRule type="containsText" dxfId="1513" priority="415" operator="containsText" text="SIURB-EDIF">
      <formula>NOT(ISERROR(SEARCH("SIURB-EDIF",B72)))</formula>
    </cfRule>
    <cfRule type="containsText" dxfId="1512" priority="416" operator="containsText" text="CPOS">
      <formula>NOT(ISERROR(SEARCH("CPOS",B72)))</formula>
    </cfRule>
  </conditionalFormatting>
  <conditionalFormatting sqref="B73:B74">
    <cfRule type="containsText" dxfId="1511" priority="401" operator="containsText" text="PESQUISA DE MERCADO">
      <formula>NOT(ISERROR(SEARCH("PESQUISA DE MERCADO",B73)))</formula>
    </cfRule>
    <cfRule type="containsText" dxfId="1510" priority="402" operator="containsText" text="CPU">
      <formula>NOT(ISERROR(SEARCH("CPU",B73)))</formula>
    </cfRule>
    <cfRule type="containsText" dxfId="1509" priority="403" operator="containsText" text="LICITADO">
      <formula>NOT(ISERROR(SEARCH("LICITADO",B73)))</formula>
    </cfRule>
    <cfRule type="containsText" dxfId="1508" priority="404" operator="containsText" text="OUTROS">
      <formula>NOT(ISERROR(SEARCH("OUTROS",B73)))</formula>
    </cfRule>
    <cfRule type="containsText" dxfId="1507" priority="405" operator="containsText" text="SINAPI">
      <formula>NOT(ISERROR(SEARCH("SINAPI",B73)))</formula>
    </cfRule>
    <cfRule type="containsText" dxfId="1506" priority="406" operator="containsText" text="SIURB-INFRA">
      <formula>NOT(ISERROR(SEARCH("SIURB-INFRA",B73)))</formula>
    </cfRule>
    <cfRule type="containsText" dxfId="1505" priority="407" operator="containsText" text="SIURB-EDIF">
      <formula>NOT(ISERROR(SEARCH("SIURB-EDIF",B73)))</formula>
    </cfRule>
    <cfRule type="containsText" dxfId="1504" priority="408" operator="containsText" text="CPOS">
      <formula>NOT(ISERROR(SEARCH("CPOS",B73)))</formula>
    </cfRule>
  </conditionalFormatting>
  <conditionalFormatting sqref="B76">
    <cfRule type="containsText" dxfId="1503" priority="393" operator="containsText" text="PESQUISA DE MERCADO">
      <formula>NOT(ISERROR(SEARCH("PESQUISA DE MERCADO",B76)))</formula>
    </cfRule>
    <cfRule type="containsText" dxfId="1502" priority="394" operator="containsText" text="CPU">
      <formula>NOT(ISERROR(SEARCH("CPU",B76)))</formula>
    </cfRule>
    <cfRule type="containsText" dxfId="1501" priority="395" operator="containsText" text="LICITADO">
      <formula>NOT(ISERROR(SEARCH("LICITADO",B76)))</formula>
    </cfRule>
    <cfRule type="containsText" dxfId="1500" priority="396" operator="containsText" text="OUTROS">
      <formula>NOT(ISERROR(SEARCH("OUTROS",B76)))</formula>
    </cfRule>
    <cfRule type="containsText" dxfId="1499" priority="397" operator="containsText" text="SINAPI">
      <formula>NOT(ISERROR(SEARCH("SINAPI",B76)))</formula>
    </cfRule>
    <cfRule type="containsText" dxfId="1498" priority="398" operator="containsText" text="SIURB-INFRA">
      <formula>NOT(ISERROR(SEARCH("SIURB-INFRA",B76)))</formula>
    </cfRule>
    <cfRule type="containsText" dxfId="1497" priority="399" operator="containsText" text="SIURB-EDIF">
      <formula>NOT(ISERROR(SEARCH("SIURB-EDIF",B76)))</formula>
    </cfRule>
    <cfRule type="containsText" dxfId="1496" priority="400" operator="containsText" text="CPOS">
      <formula>NOT(ISERROR(SEARCH("CPOS",B76)))</formula>
    </cfRule>
  </conditionalFormatting>
  <conditionalFormatting sqref="B77">
    <cfRule type="containsText" dxfId="1495" priority="385" operator="containsText" text="PESQUISA DE MERCADO">
      <formula>NOT(ISERROR(SEARCH("PESQUISA DE MERCADO",B77)))</formula>
    </cfRule>
    <cfRule type="containsText" dxfId="1494" priority="386" operator="containsText" text="CPU">
      <formula>NOT(ISERROR(SEARCH("CPU",B77)))</formula>
    </cfRule>
    <cfRule type="containsText" dxfId="1493" priority="387" operator="containsText" text="LICITADO">
      <formula>NOT(ISERROR(SEARCH("LICITADO",B77)))</formula>
    </cfRule>
    <cfRule type="containsText" dxfId="1492" priority="388" operator="containsText" text="OUTROS">
      <formula>NOT(ISERROR(SEARCH("OUTROS",B77)))</formula>
    </cfRule>
    <cfRule type="containsText" dxfId="1491" priority="389" operator="containsText" text="SINAPI">
      <formula>NOT(ISERROR(SEARCH("SINAPI",B77)))</formula>
    </cfRule>
    <cfRule type="containsText" dxfId="1490" priority="390" operator="containsText" text="SIURB-INFRA">
      <formula>NOT(ISERROR(SEARCH("SIURB-INFRA",B77)))</formula>
    </cfRule>
    <cfRule type="containsText" dxfId="1489" priority="391" operator="containsText" text="SIURB-EDIF">
      <formula>NOT(ISERROR(SEARCH("SIURB-EDIF",B77)))</formula>
    </cfRule>
    <cfRule type="containsText" dxfId="1488" priority="392" operator="containsText" text="CPOS">
      <formula>NOT(ISERROR(SEARCH("CPOS",B77)))</formula>
    </cfRule>
  </conditionalFormatting>
  <conditionalFormatting sqref="B80">
    <cfRule type="containsText" dxfId="1487" priority="377" operator="containsText" text="PESQUISA DE MERCADO">
      <formula>NOT(ISERROR(SEARCH("PESQUISA DE MERCADO",B80)))</formula>
    </cfRule>
    <cfRule type="containsText" dxfId="1486" priority="378" operator="containsText" text="CPU">
      <formula>NOT(ISERROR(SEARCH("CPU",B80)))</formula>
    </cfRule>
    <cfRule type="containsText" dxfId="1485" priority="379" operator="containsText" text="LICITADO">
      <formula>NOT(ISERROR(SEARCH("LICITADO",B80)))</formula>
    </cfRule>
    <cfRule type="containsText" dxfId="1484" priority="380" operator="containsText" text="OUTROS">
      <formula>NOT(ISERROR(SEARCH("OUTROS",B80)))</formula>
    </cfRule>
    <cfRule type="containsText" dxfId="1483" priority="381" operator="containsText" text="SINAPI">
      <formula>NOT(ISERROR(SEARCH("SINAPI",B80)))</formula>
    </cfRule>
    <cfRule type="containsText" dxfId="1482" priority="382" operator="containsText" text="SIURB-INFRA">
      <formula>NOT(ISERROR(SEARCH("SIURB-INFRA",B80)))</formula>
    </cfRule>
    <cfRule type="containsText" dxfId="1481" priority="383" operator="containsText" text="SIURB-EDIF">
      <formula>NOT(ISERROR(SEARCH("SIURB-EDIF",B80)))</formula>
    </cfRule>
    <cfRule type="containsText" dxfId="1480" priority="384" operator="containsText" text="CPOS">
      <formula>NOT(ISERROR(SEARCH("CPOS",B80)))</formula>
    </cfRule>
  </conditionalFormatting>
  <conditionalFormatting sqref="B98">
    <cfRule type="containsText" dxfId="1479" priority="313" operator="containsText" text="PESQUISA DE MERCADO">
      <formula>NOT(ISERROR(SEARCH("PESQUISA DE MERCADO",B98)))</formula>
    </cfRule>
    <cfRule type="containsText" dxfId="1478" priority="314" operator="containsText" text="CPU">
      <formula>NOT(ISERROR(SEARCH("CPU",B98)))</formula>
    </cfRule>
    <cfRule type="containsText" dxfId="1477" priority="315" operator="containsText" text="LICITADO">
      <formula>NOT(ISERROR(SEARCH("LICITADO",B98)))</formula>
    </cfRule>
    <cfRule type="containsText" dxfId="1476" priority="316" operator="containsText" text="OUTROS">
      <formula>NOT(ISERROR(SEARCH("OUTROS",B98)))</formula>
    </cfRule>
    <cfRule type="containsText" dxfId="1475" priority="317" operator="containsText" text="SINAPI">
      <formula>NOT(ISERROR(SEARCH("SINAPI",B98)))</formula>
    </cfRule>
    <cfRule type="containsText" dxfId="1474" priority="318" operator="containsText" text="SIURB-INFRA">
      <formula>NOT(ISERROR(SEARCH("SIURB-INFRA",B98)))</formula>
    </cfRule>
    <cfRule type="containsText" dxfId="1473" priority="319" operator="containsText" text="SIURB-EDIF">
      <formula>NOT(ISERROR(SEARCH("SIURB-EDIF",B98)))</formula>
    </cfRule>
    <cfRule type="containsText" dxfId="1472" priority="320" operator="containsText" text="CPOS">
      <formula>NOT(ISERROR(SEARCH("CPOS",B98)))</formula>
    </cfRule>
  </conditionalFormatting>
  <conditionalFormatting sqref="B84">
    <cfRule type="containsText" dxfId="1471" priority="369" operator="containsText" text="PESQUISA DE MERCADO">
      <formula>NOT(ISERROR(SEARCH("PESQUISA DE MERCADO",B84)))</formula>
    </cfRule>
    <cfRule type="containsText" dxfId="1470" priority="370" operator="containsText" text="CPU">
      <formula>NOT(ISERROR(SEARCH("CPU",B84)))</formula>
    </cfRule>
    <cfRule type="containsText" dxfId="1469" priority="371" operator="containsText" text="LICITADO">
      <formula>NOT(ISERROR(SEARCH("LICITADO",B84)))</formula>
    </cfRule>
    <cfRule type="containsText" dxfId="1468" priority="372" operator="containsText" text="OUTROS">
      <formula>NOT(ISERROR(SEARCH("OUTROS",B84)))</formula>
    </cfRule>
    <cfRule type="containsText" dxfId="1467" priority="373" operator="containsText" text="SINAPI">
      <formula>NOT(ISERROR(SEARCH("SINAPI",B84)))</formula>
    </cfRule>
    <cfRule type="containsText" dxfId="1466" priority="374" operator="containsText" text="SIURB-INFRA">
      <formula>NOT(ISERROR(SEARCH("SIURB-INFRA",B84)))</formula>
    </cfRule>
    <cfRule type="containsText" dxfId="1465" priority="375" operator="containsText" text="SIURB-EDIF">
      <formula>NOT(ISERROR(SEARCH("SIURB-EDIF",B84)))</formula>
    </cfRule>
    <cfRule type="containsText" dxfId="1464" priority="376" operator="containsText" text="CPOS">
      <formula>NOT(ISERROR(SEARCH("CPOS",B84)))</formula>
    </cfRule>
  </conditionalFormatting>
  <conditionalFormatting sqref="B136:B139">
    <cfRule type="containsText" dxfId="1463" priority="297" operator="containsText" text="PESQUISA DE MERCADO">
      <formula>NOT(ISERROR(SEARCH("PESQUISA DE MERCADO",B136)))</formula>
    </cfRule>
    <cfRule type="containsText" dxfId="1462" priority="298" operator="containsText" text="CPU">
      <formula>NOT(ISERROR(SEARCH("CPU",B136)))</formula>
    </cfRule>
    <cfRule type="containsText" dxfId="1461" priority="299" operator="containsText" text="LICITADO">
      <formula>NOT(ISERROR(SEARCH("LICITADO",B136)))</formula>
    </cfRule>
    <cfRule type="containsText" dxfId="1460" priority="300" operator="containsText" text="OUTROS">
      <formula>NOT(ISERROR(SEARCH("OUTROS",B136)))</formula>
    </cfRule>
    <cfRule type="containsText" dxfId="1459" priority="301" operator="containsText" text="SINAPI">
      <formula>NOT(ISERROR(SEARCH("SINAPI",B136)))</formula>
    </cfRule>
    <cfRule type="containsText" dxfId="1458" priority="302" operator="containsText" text="SIURB-INFRA">
      <formula>NOT(ISERROR(SEARCH("SIURB-INFRA",B136)))</formula>
    </cfRule>
    <cfRule type="containsText" dxfId="1457" priority="303" operator="containsText" text="SIURB-EDIF">
      <formula>NOT(ISERROR(SEARCH("SIURB-EDIF",B136)))</formula>
    </cfRule>
    <cfRule type="containsText" dxfId="1456" priority="304" operator="containsText" text="CPOS">
      <formula>NOT(ISERROR(SEARCH("CPOS",B136)))</formula>
    </cfRule>
  </conditionalFormatting>
  <conditionalFormatting sqref="B86">
    <cfRule type="containsText" dxfId="1455" priority="361" operator="containsText" text="PESQUISA DE MERCADO">
      <formula>NOT(ISERROR(SEARCH("PESQUISA DE MERCADO",B86)))</formula>
    </cfRule>
    <cfRule type="containsText" dxfId="1454" priority="362" operator="containsText" text="CPU">
      <formula>NOT(ISERROR(SEARCH("CPU",B86)))</formula>
    </cfRule>
    <cfRule type="containsText" dxfId="1453" priority="363" operator="containsText" text="LICITADO">
      <formula>NOT(ISERROR(SEARCH("LICITADO",B86)))</formula>
    </cfRule>
    <cfRule type="containsText" dxfId="1452" priority="364" operator="containsText" text="OUTROS">
      <formula>NOT(ISERROR(SEARCH("OUTROS",B86)))</formula>
    </cfRule>
    <cfRule type="containsText" dxfId="1451" priority="365" operator="containsText" text="SINAPI">
      <formula>NOT(ISERROR(SEARCH("SINAPI",B86)))</formula>
    </cfRule>
    <cfRule type="containsText" dxfId="1450" priority="366" operator="containsText" text="SIURB-INFRA">
      <formula>NOT(ISERROR(SEARCH("SIURB-INFRA",B86)))</formula>
    </cfRule>
    <cfRule type="containsText" dxfId="1449" priority="367" operator="containsText" text="SIURB-EDIF">
      <formula>NOT(ISERROR(SEARCH("SIURB-EDIF",B86)))</formula>
    </cfRule>
    <cfRule type="containsText" dxfId="1448" priority="368" operator="containsText" text="CPOS">
      <formula>NOT(ISERROR(SEARCH("CPOS",B86)))</formula>
    </cfRule>
  </conditionalFormatting>
  <conditionalFormatting sqref="B87">
    <cfRule type="containsText" dxfId="1447" priority="353" operator="containsText" text="PESQUISA DE MERCADO">
      <formula>NOT(ISERROR(SEARCH("PESQUISA DE MERCADO",B87)))</formula>
    </cfRule>
    <cfRule type="containsText" dxfId="1446" priority="354" operator="containsText" text="CPU">
      <formula>NOT(ISERROR(SEARCH("CPU",B87)))</formula>
    </cfRule>
    <cfRule type="containsText" dxfId="1445" priority="355" operator="containsText" text="LICITADO">
      <formula>NOT(ISERROR(SEARCH("LICITADO",B87)))</formula>
    </cfRule>
    <cfRule type="containsText" dxfId="1444" priority="356" operator="containsText" text="OUTROS">
      <formula>NOT(ISERROR(SEARCH("OUTROS",B87)))</formula>
    </cfRule>
    <cfRule type="containsText" dxfId="1443" priority="357" operator="containsText" text="SINAPI">
      <formula>NOT(ISERROR(SEARCH("SINAPI",B87)))</formula>
    </cfRule>
    <cfRule type="containsText" dxfId="1442" priority="358" operator="containsText" text="SIURB-INFRA">
      <formula>NOT(ISERROR(SEARCH("SIURB-INFRA",B87)))</formula>
    </cfRule>
    <cfRule type="containsText" dxfId="1441" priority="359" operator="containsText" text="SIURB-EDIF">
      <formula>NOT(ISERROR(SEARCH("SIURB-EDIF",B87)))</formula>
    </cfRule>
    <cfRule type="containsText" dxfId="1440" priority="360" operator="containsText" text="CPOS">
      <formula>NOT(ISERROR(SEARCH("CPOS",B87)))</formula>
    </cfRule>
  </conditionalFormatting>
  <conditionalFormatting sqref="B88:B89">
    <cfRule type="containsText" dxfId="1439" priority="345" operator="containsText" text="PESQUISA DE MERCADO">
      <formula>NOT(ISERROR(SEARCH("PESQUISA DE MERCADO",B88)))</formula>
    </cfRule>
    <cfRule type="containsText" dxfId="1438" priority="346" operator="containsText" text="CPU">
      <formula>NOT(ISERROR(SEARCH("CPU",B88)))</formula>
    </cfRule>
    <cfRule type="containsText" dxfId="1437" priority="347" operator="containsText" text="LICITADO">
      <formula>NOT(ISERROR(SEARCH("LICITADO",B88)))</formula>
    </cfRule>
    <cfRule type="containsText" dxfId="1436" priority="348" operator="containsText" text="OUTROS">
      <formula>NOT(ISERROR(SEARCH("OUTROS",B88)))</formula>
    </cfRule>
    <cfRule type="containsText" dxfId="1435" priority="349" operator="containsText" text="SINAPI">
      <formula>NOT(ISERROR(SEARCH("SINAPI",B88)))</formula>
    </cfRule>
    <cfRule type="containsText" dxfId="1434" priority="350" operator="containsText" text="SIURB-INFRA">
      <formula>NOT(ISERROR(SEARCH("SIURB-INFRA",B88)))</formula>
    </cfRule>
    <cfRule type="containsText" dxfId="1433" priority="351" operator="containsText" text="SIURB-EDIF">
      <formula>NOT(ISERROR(SEARCH("SIURB-EDIF",B88)))</formula>
    </cfRule>
    <cfRule type="containsText" dxfId="1432" priority="352" operator="containsText" text="CPOS">
      <formula>NOT(ISERROR(SEARCH("CPOS",B88)))</formula>
    </cfRule>
  </conditionalFormatting>
  <conditionalFormatting sqref="B85">
    <cfRule type="containsText" dxfId="1431" priority="337" operator="containsText" text="PESQUISA DE MERCADO">
      <formula>NOT(ISERROR(SEARCH("PESQUISA DE MERCADO",B85)))</formula>
    </cfRule>
    <cfRule type="containsText" dxfId="1430" priority="338" operator="containsText" text="CPU">
      <formula>NOT(ISERROR(SEARCH("CPU",B85)))</formula>
    </cfRule>
    <cfRule type="containsText" dxfId="1429" priority="339" operator="containsText" text="LICITADO">
      <formula>NOT(ISERROR(SEARCH("LICITADO",B85)))</formula>
    </cfRule>
    <cfRule type="containsText" dxfId="1428" priority="340" operator="containsText" text="OUTROS">
      <formula>NOT(ISERROR(SEARCH("OUTROS",B85)))</formula>
    </cfRule>
    <cfRule type="containsText" dxfId="1427" priority="341" operator="containsText" text="SINAPI">
      <formula>NOT(ISERROR(SEARCH("SINAPI",B85)))</formula>
    </cfRule>
    <cfRule type="containsText" dxfId="1426" priority="342" operator="containsText" text="SIURB-INFRA">
      <formula>NOT(ISERROR(SEARCH("SIURB-INFRA",B85)))</formula>
    </cfRule>
    <cfRule type="containsText" dxfId="1425" priority="343" operator="containsText" text="SIURB-EDIF">
      <formula>NOT(ISERROR(SEARCH("SIURB-EDIF",B85)))</formula>
    </cfRule>
    <cfRule type="containsText" dxfId="1424" priority="344" operator="containsText" text="CPOS">
      <formula>NOT(ISERROR(SEARCH("CPOS",B85)))</formula>
    </cfRule>
  </conditionalFormatting>
  <conditionalFormatting sqref="B148">
    <cfRule type="containsText" dxfId="1423" priority="273" operator="containsText" text="PESQUISA DE MERCADO">
      <formula>NOT(ISERROR(SEARCH("PESQUISA DE MERCADO",B148)))</formula>
    </cfRule>
    <cfRule type="containsText" dxfId="1422" priority="274" operator="containsText" text="CPU">
      <formula>NOT(ISERROR(SEARCH("CPU",B148)))</formula>
    </cfRule>
    <cfRule type="containsText" dxfId="1421" priority="275" operator="containsText" text="LICITADO">
      <formula>NOT(ISERROR(SEARCH("LICITADO",B148)))</formula>
    </cfRule>
    <cfRule type="containsText" dxfId="1420" priority="276" operator="containsText" text="OUTROS">
      <formula>NOT(ISERROR(SEARCH("OUTROS",B148)))</formula>
    </cfRule>
    <cfRule type="containsText" dxfId="1419" priority="277" operator="containsText" text="SINAPI">
      <formula>NOT(ISERROR(SEARCH("SINAPI",B148)))</formula>
    </cfRule>
    <cfRule type="containsText" dxfId="1418" priority="278" operator="containsText" text="SIURB-INFRA">
      <formula>NOT(ISERROR(SEARCH("SIURB-INFRA",B148)))</formula>
    </cfRule>
    <cfRule type="containsText" dxfId="1417" priority="279" operator="containsText" text="SIURB-EDIF">
      <formula>NOT(ISERROR(SEARCH("SIURB-EDIF",B148)))</formula>
    </cfRule>
    <cfRule type="containsText" dxfId="1416" priority="280" operator="containsText" text="CPOS">
      <formula>NOT(ISERROR(SEARCH("CPOS",B148)))</formula>
    </cfRule>
  </conditionalFormatting>
  <conditionalFormatting sqref="B145">
    <cfRule type="containsText" dxfId="1415" priority="281" operator="containsText" text="PESQUISA DE MERCADO">
      <formula>NOT(ISERROR(SEARCH("PESQUISA DE MERCADO",B145)))</formula>
    </cfRule>
    <cfRule type="containsText" dxfId="1414" priority="282" operator="containsText" text="CPU">
      <formula>NOT(ISERROR(SEARCH("CPU",B145)))</formula>
    </cfRule>
    <cfRule type="containsText" dxfId="1413" priority="283" operator="containsText" text="LICITADO">
      <formula>NOT(ISERROR(SEARCH("LICITADO",B145)))</formula>
    </cfRule>
    <cfRule type="containsText" dxfId="1412" priority="284" operator="containsText" text="OUTROS">
      <formula>NOT(ISERROR(SEARCH("OUTROS",B145)))</formula>
    </cfRule>
    <cfRule type="containsText" dxfId="1411" priority="285" operator="containsText" text="SINAPI">
      <formula>NOT(ISERROR(SEARCH("SINAPI",B145)))</formula>
    </cfRule>
    <cfRule type="containsText" dxfId="1410" priority="286" operator="containsText" text="SIURB-INFRA">
      <formula>NOT(ISERROR(SEARCH("SIURB-INFRA",B145)))</formula>
    </cfRule>
    <cfRule type="containsText" dxfId="1409" priority="287" operator="containsText" text="SIURB-EDIF">
      <formula>NOT(ISERROR(SEARCH("SIURB-EDIF",B145)))</formula>
    </cfRule>
    <cfRule type="containsText" dxfId="1408" priority="288" operator="containsText" text="CPOS">
      <formula>NOT(ISERROR(SEARCH("CPOS",B145)))</formula>
    </cfRule>
  </conditionalFormatting>
  <conditionalFormatting sqref="B99">
    <cfRule type="containsText" dxfId="1407" priority="329" operator="containsText" text="PESQUISA DE MERCADO">
      <formula>NOT(ISERROR(SEARCH("PESQUISA DE MERCADO",B99)))</formula>
    </cfRule>
    <cfRule type="containsText" dxfId="1406" priority="330" operator="containsText" text="CPU">
      <formula>NOT(ISERROR(SEARCH("CPU",B99)))</formula>
    </cfRule>
    <cfRule type="containsText" dxfId="1405" priority="331" operator="containsText" text="LICITADO">
      <formula>NOT(ISERROR(SEARCH("LICITADO",B99)))</formula>
    </cfRule>
    <cfRule type="containsText" dxfId="1404" priority="332" operator="containsText" text="OUTROS">
      <formula>NOT(ISERROR(SEARCH("OUTROS",B99)))</formula>
    </cfRule>
    <cfRule type="containsText" dxfId="1403" priority="333" operator="containsText" text="SINAPI">
      <formula>NOT(ISERROR(SEARCH("SINAPI",B99)))</formula>
    </cfRule>
    <cfRule type="containsText" dxfId="1402" priority="334" operator="containsText" text="SIURB-INFRA">
      <formula>NOT(ISERROR(SEARCH("SIURB-INFRA",B99)))</formula>
    </cfRule>
    <cfRule type="containsText" dxfId="1401" priority="335" operator="containsText" text="SIURB-EDIF">
      <formula>NOT(ISERROR(SEARCH("SIURB-EDIF",B99)))</formula>
    </cfRule>
    <cfRule type="containsText" dxfId="1400" priority="336" operator="containsText" text="CPOS">
      <formula>NOT(ISERROR(SEARCH("CPOS",B99)))</formula>
    </cfRule>
  </conditionalFormatting>
  <conditionalFormatting sqref="B96">
    <cfRule type="containsText" dxfId="1399" priority="321" operator="containsText" text="PESQUISA DE MERCADO">
      <formula>NOT(ISERROR(SEARCH("PESQUISA DE MERCADO",B96)))</formula>
    </cfRule>
    <cfRule type="containsText" dxfId="1398" priority="322" operator="containsText" text="CPU">
      <formula>NOT(ISERROR(SEARCH("CPU",B96)))</formula>
    </cfRule>
    <cfRule type="containsText" dxfId="1397" priority="323" operator="containsText" text="LICITADO">
      <formula>NOT(ISERROR(SEARCH("LICITADO",B96)))</formula>
    </cfRule>
    <cfRule type="containsText" dxfId="1396" priority="324" operator="containsText" text="OUTROS">
      <formula>NOT(ISERROR(SEARCH("OUTROS",B96)))</formula>
    </cfRule>
    <cfRule type="containsText" dxfId="1395" priority="325" operator="containsText" text="SINAPI">
      <formula>NOT(ISERROR(SEARCH("SINAPI",B96)))</formula>
    </cfRule>
    <cfRule type="containsText" dxfId="1394" priority="326" operator="containsText" text="SIURB-INFRA">
      <formula>NOT(ISERROR(SEARCH("SIURB-INFRA",B96)))</formula>
    </cfRule>
    <cfRule type="containsText" dxfId="1393" priority="327" operator="containsText" text="SIURB-EDIF">
      <formula>NOT(ISERROR(SEARCH("SIURB-EDIF",B96)))</formula>
    </cfRule>
    <cfRule type="containsText" dxfId="1392" priority="328" operator="containsText" text="CPOS">
      <formula>NOT(ISERROR(SEARCH("CPOS",B96)))</formula>
    </cfRule>
  </conditionalFormatting>
  <conditionalFormatting sqref="B104">
    <cfRule type="containsText" dxfId="1391" priority="305" operator="containsText" text="PESQUISA DE MERCADO">
      <formula>NOT(ISERROR(SEARCH("PESQUISA DE MERCADO",B104)))</formula>
    </cfRule>
    <cfRule type="containsText" dxfId="1390" priority="306" operator="containsText" text="CPU">
      <formula>NOT(ISERROR(SEARCH("CPU",B104)))</formula>
    </cfRule>
    <cfRule type="containsText" dxfId="1389" priority="307" operator="containsText" text="LICITADO">
      <formula>NOT(ISERROR(SEARCH("LICITADO",B104)))</formula>
    </cfRule>
    <cfRule type="containsText" dxfId="1388" priority="308" operator="containsText" text="OUTROS">
      <formula>NOT(ISERROR(SEARCH("OUTROS",B104)))</formula>
    </cfRule>
    <cfRule type="containsText" dxfId="1387" priority="309" operator="containsText" text="SINAPI">
      <formula>NOT(ISERROR(SEARCH("SINAPI",B104)))</formula>
    </cfRule>
    <cfRule type="containsText" dxfId="1386" priority="310" operator="containsText" text="SIURB-INFRA">
      <formula>NOT(ISERROR(SEARCH("SIURB-INFRA",B104)))</formula>
    </cfRule>
    <cfRule type="containsText" dxfId="1385" priority="311" operator="containsText" text="SIURB-EDIF">
      <formula>NOT(ISERROR(SEARCH("SIURB-EDIF",B104)))</formula>
    </cfRule>
    <cfRule type="containsText" dxfId="1384" priority="312" operator="containsText" text="CPOS">
      <formula>NOT(ISERROR(SEARCH("CPOS",B104)))</formula>
    </cfRule>
  </conditionalFormatting>
  <conditionalFormatting sqref="B142:B143 B146">
    <cfRule type="containsText" dxfId="1383" priority="289" operator="containsText" text="PESQUISA DE MERCADO">
      <formula>NOT(ISERROR(SEARCH("PESQUISA DE MERCADO",B142)))</formula>
    </cfRule>
    <cfRule type="containsText" dxfId="1382" priority="290" operator="containsText" text="CPU">
      <formula>NOT(ISERROR(SEARCH("CPU",B142)))</formula>
    </cfRule>
    <cfRule type="containsText" dxfId="1381" priority="291" operator="containsText" text="LICITADO">
      <formula>NOT(ISERROR(SEARCH("LICITADO",B142)))</formula>
    </cfRule>
    <cfRule type="containsText" dxfId="1380" priority="292" operator="containsText" text="OUTROS">
      <formula>NOT(ISERROR(SEARCH("OUTROS",B142)))</formula>
    </cfRule>
    <cfRule type="containsText" dxfId="1379" priority="293" operator="containsText" text="SINAPI">
      <formula>NOT(ISERROR(SEARCH("SINAPI",B142)))</formula>
    </cfRule>
    <cfRule type="containsText" dxfId="1378" priority="294" operator="containsText" text="SIURB-INFRA">
      <formula>NOT(ISERROR(SEARCH("SIURB-INFRA",B142)))</formula>
    </cfRule>
    <cfRule type="containsText" dxfId="1377" priority="295" operator="containsText" text="SIURB-EDIF">
      <formula>NOT(ISERROR(SEARCH("SIURB-EDIF",B142)))</formula>
    </cfRule>
    <cfRule type="containsText" dxfId="1376" priority="296" operator="containsText" text="CPOS">
      <formula>NOT(ISERROR(SEARCH("CPOS",B142)))</formula>
    </cfRule>
  </conditionalFormatting>
  <conditionalFormatting sqref="B149:B150">
    <cfRule type="containsText" dxfId="1375" priority="265" operator="containsText" text="PESQUISA DE MERCADO">
      <formula>NOT(ISERROR(SEARCH("PESQUISA DE MERCADO",B149)))</formula>
    </cfRule>
    <cfRule type="containsText" dxfId="1374" priority="266" operator="containsText" text="CPU">
      <formula>NOT(ISERROR(SEARCH("CPU",B149)))</formula>
    </cfRule>
    <cfRule type="containsText" dxfId="1373" priority="267" operator="containsText" text="LICITADO">
      <formula>NOT(ISERROR(SEARCH("LICITADO",B149)))</formula>
    </cfRule>
    <cfRule type="containsText" dxfId="1372" priority="268" operator="containsText" text="OUTROS">
      <formula>NOT(ISERROR(SEARCH("OUTROS",B149)))</formula>
    </cfRule>
    <cfRule type="containsText" dxfId="1371" priority="269" operator="containsText" text="SINAPI">
      <formula>NOT(ISERROR(SEARCH("SINAPI",B149)))</formula>
    </cfRule>
    <cfRule type="containsText" dxfId="1370" priority="270" operator="containsText" text="SIURB-INFRA">
      <formula>NOT(ISERROR(SEARCH("SIURB-INFRA",B149)))</formula>
    </cfRule>
    <cfRule type="containsText" dxfId="1369" priority="271" operator="containsText" text="SIURB-EDIF">
      <formula>NOT(ISERROR(SEARCH("SIURB-EDIF",B149)))</formula>
    </cfRule>
    <cfRule type="containsText" dxfId="1368" priority="272" operator="containsText" text="CPOS">
      <formula>NOT(ISERROR(SEARCH("CPOS",B149)))</formula>
    </cfRule>
  </conditionalFormatting>
  <conditionalFormatting sqref="B153:B154 B160:B161 B158">
    <cfRule type="containsText" dxfId="1367" priority="257" operator="containsText" text="PESQUISA DE MERCADO">
      <formula>NOT(ISERROR(SEARCH("PESQUISA DE MERCADO",B153)))</formula>
    </cfRule>
    <cfRule type="containsText" dxfId="1366" priority="258" operator="containsText" text="CPU">
      <formula>NOT(ISERROR(SEARCH("CPU",B153)))</formula>
    </cfRule>
    <cfRule type="containsText" dxfId="1365" priority="259" operator="containsText" text="LICITADO">
      <formula>NOT(ISERROR(SEARCH("LICITADO",B153)))</formula>
    </cfRule>
    <cfRule type="containsText" dxfId="1364" priority="260" operator="containsText" text="OUTROS">
      <formula>NOT(ISERROR(SEARCH("OUTROS",B153)))</formula>
    </cfRule>
    <cfRule type="containsText" dxfId="1363" priority="261" operator="containsText" text="SINAPI">
      <formula>NOT(ISERROR(SEARCH("SINAPI",B153)))</formula>
    </cfRule>
    <cfRule type="containsText" dxfId="1362" priority="262" operator="containsText" text="SIURB-INFRA">
      <formula>NOT(ISERROR(SEARCH("SIURB-INFRA",B153)))</formula>
    </cfRule>
    <cfRule type="containsText" dxfId="1361" priority="263" operator="containsText" text="SIURB-EDIF">
      <formula>NOT(ISERROR(SEARCH("SIURB-EDIF",B153)))</formula>
    </cfRule>
    <cfRule type="containsText" dxfId="1360" priority="264" operator="containsText" text="CPOS">
      <formula>NOT(ISERROR(SEARCH("CPOS",B153)))</formula>
    </cfRule>
  </conditionalFormatting>
  <conditionalFormatting sqref="B105">
    <cfRule type="containsText" dxfId="1359" priority="249" operator="containsText" text="PESQUISA DE MERCADO">
      <formula>NOT(ISERROR(SEARCH("PESQUISA DE MERCADO",B105)))</formula>
    </cfRule>
    <cfRule type="containsText" dxfId="1358" priority="250" operator="containsText" text="CPU">
      <formula>NOT(ISERROR(SEARCH("CPU",B105)))</formula>
    </cfRule>
    <cfRule type="containsText" dxfId="1357" priority="251" operator="containsText" text="LICITADO">
      <formula>NOT(ISERROR(SEARCH("LICITADO",B105)))</formula>
    </cfRule>
    <cfRule type="containsText" dxfId="1356" priority="252" operator="containsText" text="OUTROS">
      <formula>NOT(ISERROR(SEARCH("OUTROS",B105)))</formula>
    </cfRule>
    <cfRule type="containsText" dxfId="1355" priority="253" operator="containsText" text="SINAPI">
      <formula>NOT(ISERROR(SEARCH("SINAPI",B105)))</formula>
    </cfRule>
    <cfRule type="containsText" dxfId="1354" priority="254" operator="containsText" text="SIURB-INFRA">
      <formula>NOT(ISERROR(SEARCH("SIURB-INFRA",B105)))</formula>
    </cfRule>
    <cfRule type="containsText" dxfId="1353" priority="255" operator="containsText" text="SIURB-EDIF">
      <formula>NOT(ISERROR(SEARCH("SIURB-EDIF",B105)))</formula>
    </cfRule>
    <cfRule type="containsText" dxfId="1352" priority="256" operator="containsText" text="CPOS">
      <formula>NOT(ISERROR(SEARCH("CPOS",B105)))</formula>
    </cfRule>
  </conditionalFormatting>
  <conditionalFormatting sqref="B106">
    <cfRule type="containsText" dxfId="1351" priority="241" operator="containsText" text="PESQUISA DE MERCADO">
      <formula>NOT(ISERROR(SEARCH("PESQUISA DE MERCADO",B106)))</formula>
    </cfRule>
    <cfRule type="containsText" dxfId="1350" priority="242" operator="containsText" text="CPU">
      <formula>NOT(ISERROR(SEARCH("CPU",B106)))</formula>
    </cfRule>
    <cfRule type="containsText" dxfId="1349" priority="243" operator="containsText" text="LICITADO">
      <formula>NOT(ISERROR(SEARCH("LICITADO",B106)))</formula>
    </cfRule>
    <cfRule type="containsText" dxfId="1348" priority="244" operator="containsText" text="OUTROS">
      <formula>NOT(ISERROR(SEARCH("OUTROS",B106)))</formula>
    </cfRule>
    <cfRule type="containsText" dxfId="1347" priority="245" operator="containsText" text="SINAPI">
      <formula>NOT(ISERROR(SEARCH("SINAPI",B106)))</formula>
    </cfRule>
    <cfRule type="containsText" dxfId="1346" priority="246" operator="containsText" text="SIURB-INFRA">
      <formula>NOT(ISERROR(SEARCH("SIURB-INFRA",B106)))</formula>
    </cfRule>
    <cfRule type="containsText" dxfId="1345" priority="247" operator="containsText" text="SIURB-EDIF">
      <formula>NOT(ISERROR(SEARCH("SIURB-EDIF",B106)))</formula>
    </cfRule>
    <cfRule type="containsText" dxfId="1344" priority="248" operator="containsText" text="CPOS">
      <formula>NOT(ISERROR(SEARCH("CPOS",B106)))</formula>
    </cfRule>
  </conditionalFormatting>
  <conditionalFormatting sqref="B107">
    <cfRule type="containsText" dxfId="1343" priority="233" operator="containsText" text="PESQUISA DE MERCADO">
      <formula>NOT(ISERROR(SEARCH("PESQUISA DE MERCADO",B107)))</formula>
    </cfRule>
    <cfRule type="containsText" dxfId="1342" priority="234" operator="containsText" text="CPU">
      <formula>NOT(ISERROR(SEARCH("CPU",B107)))</formula>
    </cfRule>
    <cfRule type="containsText" dxfId="1341" priority="235" operator="containsText" text="LICITADO">
      <formula>NOT(ISERROR(SEARCH("LICITADO",B107)))</formula>
    </cfRule>
    <cfRule type="containsText" dxfId="1340" priority="236" operator="containsText" text="OUTROS">
      <formula>NOT(ISERROR(SEARCH("OUTROS",B107)))</formula>
    </cfRule>
    <cfRule type="containsText" dxfId="1339" priority="237" operator="containsText" text="SINAPI">
      <formula>NOT(ISERROR(SEARCH("SINAPI",B107)))</formula>
    </cfRule>
    <cfRule type="containsText" dxfId="1338" priority="238" operator="containsText" text="SIURB-INFRA">
      <formula>NOT(ISERROR(SEARCH("SIURB-INFRA",B107)))</formula>
    </cfRule>
    <cfRule type="containsText" dxfId="1337" priority="239" operator="containsText" text="SIURB-EDIF">
      <formula>NOT(ISERROR(SEARCH("SIURB-EDIF",B107)))</formula>
    </cfRule>
    <cfRule type="containsText" dxfId="1336" priority="240" operator="containsText" text="CPOS">
      <formula>NOT(ISERROR(SEARCH("CPOS",B107)))</formula>
    </cfRule>
  </conditionalFormatting>
  <conditionalFormatting sqref="B19">
    <cfRule type="containsText" dxfId="1335" priority="225" operator="containsText" text="PESQUISA DE MERCADO">
      <formula>NOT(ISERROR(SEARCH("PESQUISA DE MERCADO",B19)))</formula>
    </cfRule>
    <cfRule type="containsText" dxfId="1334" priority="226" operator="containsText" text="CPU">
      <formula>NOT(ISERROR(SEARCH("CPU",B19)))</formula>
    </cfRule>
    <cfRule type="containsText" dxfId="1333" priority="227" operator="containsText" text="LICITADO">
      <formula>NOT(ISERROR(SEARCH("LICITADO",B19)))</formula>
    </cfRule>
    <cfRule type="containsText" dxfId="1332" priority="228" operator="containsText" text="OUTROS">
      <formula>NOT(ISERROR(SEARCH("OUTROS",B19)))</formula>
    </cfRule>
    <cfRule type="containsText" dxfId="1331" priority="229" operator="containsText" text="SINAPI">
      <formula>NOT(ISERROR(SEARCH("SINAPI",B19)))</formula>
    </cfRule>
    <cfRule type="containsText" dxfId="1330" priority="230" operator="containsText" text="SIURB-INFRA">
      <formula>NOT(ISERROR(SEARCH("SIURB-INFRA",B19)))</formula>
    </cfRule>
    <cfRule type="containsText" dxfId="1329" priority="231" operator="containsText" text="SIURB-EDIF">
      <formula>NOT(ISERROR(SEARCH("SIURB-EDIF",B19)))</formula>
    </cfRule>
    <cfRule type="containsText" dxfId="1328" priority="232" operator="containsText" text="CDHU">
      <formula>NOT(ISERROR(SEARCH("CDHU",B19)))</formula>
    </cfRule>
  </conditionalFormatting>
  <conditionalFormatting sqref="B20:B21">
    <cfRule type="containsText" dxfId="1327" priority="217" operator="containsText" text="PESQUISA DE MERCADO">
      <formula>NOT(ISERROR(SEARCH("PESQUISA DE MERCADO",B20)))</formula>
    </cfRule>
    <cfRule type="containsText" dxfId="1326" priority="218" operator="containsText" text="CPU">
      <formula>NOT(ISERROR(SEARCH("CPU",B20)))</formula>
    </cfRule>
    <cfRule type="containsText" dxfId="1325" priority="219" operator="containsText" text="LICITADO">
      <formula>NOT(ISERROR(SEARCH("LICITADO",B20)))</formula>
    </cfRule>
    <cfRule type="containsText" dxfId="1324" priority="220" operator="containsText" text="OUTROS">
      <formula>NOT(ISERROR(SEARCH("OUTROS",B20)))</formula>
    </cfRule>
    <cfRule type="containsText" dxfId="1323" priority="221" operator="containsText" text="SINAPI">
      <formula>NOT(ISERROR(SEARCH("SINAPI",B20)))</formula>
    </cfRule>
    <cfRule type="containsText" dxfId="1322" priority="222" operator="containsText" text="SIURB-INFRA">
      <formula>NOT(ISERROR(SEARCH("SIURB-INFRA",B20)))</formula>
    </cfRule>
    <cfRule type="containsText" dxfId="1321" priority="223" operator="containsText" text="SIURB-EDIF">
      <formula>NOT(ISERROR(SEARCH("SIURB-EDIF",B20)))</formula>
    </cfRule>
    <cfRule type="containsText" dxfId="1320" priority="224" operator="containsText" text="CDHU">
      <formula>NOT(ISERROR(SEARCH("CDHU",B20)))</formula>
    </cfRule>
  </conditionalFormatting>
  <conditionalFormatting sqref="B23:B24">
    <cfRule type="containsText" dxfId="1319" priority="209" operator="containsText" text="PESQUISA DE MERCADO">
      <formula>NOT(ISERROR(SEARCH("PESQUISA DE MERCADO",B23)))</formula>
    </cfRule>
    <cfRule type="containsText" dxfId="1318" priority="210" operator="containsText" text="CPU">
      <formula>NOT(ISERROR(SEARCH("CPU",B23)))</formula>
    </cfRule>
    <cfRule type="containsText" dxfId="1317" priority="211" operator="containsText" text="LICITADO">
      <formula>NOT(ISERROR(SEARCH("LICITADO",B23)))</formula>
    </cfRule>
    <cfRule type="containsText" dxfId="1316" priority="212" operator="containsText" text="OUTROS">
      <formula>NOT(ISERROR(SEARCH("OUTROS",B23)))</formula>
    </cfRule>
    <cfRule type="containsText" dxfId="1315" priority="213" operator="containsText" text="SINAPI">
      <formula>NOT(ISERROR(SEARCH("SINAPI",B23)))</formula>
    </cfRule>
    <cfRule type="containsText" dxfId="1314" priority="214" operator="containsText" text="SIURB-INFRA">
      <formula>NOT(ISERROR(SEARCH("SIURB-INFRA",B23)))</formula>
    </cfRule>
    <cfRule type="containsText" dxfId="1313" priority="215" operator="containsText" text="SIURB-EDIF">
      <formula>NOT(ISERROR(SEARCH("SIURB-EDIF",B23)))</formula>
    </cfRule>
    <cfRule type="containsText" dxfId="1312" priority="216" operator="containsText" text="CDHU">
      <formula>NOT(ISERROR(SEARCH("CDHU",B23)))</formula>
    </cfRule>
  </conditionalFormatting>
  <conditionalFormatting sqref="B33">
    <cfRule type="containsText" dxfId="1311" priority="201" operator="containsText" text="PESQUISA DE MERCADO">
      <formula>NOT(ISERROR(SEARCH("PESQUISA DE MERCADO",B33)))</formula>
    </cfRule>
    <cfRule type="containsText" dxfId="1310" priority="202" operator="containsText" text="CPU">
      <formula>NOT(ISERROR(SEARCH("CPU",B33)))</formula>
    </cfRule>
    <cfRule type="containsText" dxfId="1309" priority="203" operator="containsText" text="LICITADO">
      <formula>NOT(ISERROR(SEARCH("LICITADO",B33)))</formula>
    </cfRule>
    <cfRule type="containsText" dxfId="1308" priority="204" operator="containsText" text="OUTROS">
      <formula>NOT(ISERROR(SEARCH("OUTROS",B33)))</formula>
    </cfRule>
    <cfRule type="containsText" dxfId="1307" priority="205" operator="containsText" text="SINAPI">
      <formula>NOT(ISERROR(SEARCH("SINAPI",B33)))</formula>
    </cfRule>
    <cfRule type="containsText" dxfId="1306" priority="206" operator="containsText" text="SIURB-INFRA">
      <formula>NOT(ISERROR(SEARCH("SIURB-INFRA",B33)))</formula>
    </cfRule>
    <cfRule type="containsText" dxfId="1305" priority="207" operator="containsText" text="SIURB-EDIF">
      <formula>NOT(ISERROR(SEARCH("SIURB-EDIF",B33)))</formula>
    </cfRule>
    <cfRule type="containsText" dxfId="1304" priority="208" operator="containsText" text="CDHU">
      <formula>NOT(ISERROR(SEARCH("CDHU",B33)))</formula>
    </cfRule>
  </conditionalFormatting>
  <conditionalFormatting sqref="B131">
    <cfRule type="containsText" dxfId="1303" priority="193" operator="containsText" text="PESQUISA DE MERCADO">
      <formula>NOT(ISERROR(SEARCH("PESQUISA DE MERCADO",B131)))</formula>
    </cfRule>
    <cfRule type="containsText" dxfId="1302" priority="194" operator="containsText" text="CPU">
      <formula>NOT(ISERROR(SEARCH("CPU",B131)))</formula>
    </cfRule>
    <cfRule type="containsText" dxfId="1301" priority="195" operator="containsText" text="LICITADO">
      <formula>NOT(ISERROR(SEARCH("LICITADO",B131)))</formula>
    </cfRule>
    <cfRule type="containsText" dxfId="1300" priority="196" operator="containsText" text="OUTROS">
      <formula>NOT(ISERROR(SEARCH("OUTROS",B131)))</formula>
    </cfRule>
    <cfRule type="containsText" dxfId="1299" priority="197" operator="containsText" text="SINAPI">
      <formula>NOT(ISERROR(SEARCH("SINAPI",B131)))</formula>
    </cfRule>
    <cfRule type="containsText" dxfId="1298" priority="198" operator="containsText" text="SIURB-INFRA">
      <formula>NOT(ISERROR(SEARCH("SIURB-INFRA",B131)))</formula>
    </cfRule>
    <cfRule type="containsText" dxfId="1297" priority="199" operator="containsText" text="SIURB-EDIF">
      <formula>NOT(ISERROR(SEARCH("SIURB-EDIF",B131)))</formula>
    </cfRule>
    <cfRule type="containsText" dxfId="1296" priority="200" operator="containsText" text="CDHU">
      <formula>NOT(ISERROR(SEARCH("CDHU",B131)))</formula>
    </cfRule>
  </conditionalFormatting>
  <conditionalFormatting sqref="B147">
    <cfRule type="containsText" dxfId="1295" priority="185" operator="containsText" text="PESQUISA DE MERCADO">
      <formula>NOT(ISERROR(SEARCH("PESQUISA DE MERCADO",B147)))</formula>
    </cfRule>
    <cfRule type="containsText" dxfId="1294" priority="186" operator="containsText" text="CPU">
      <formula>NOT(ISERROR(SEARCH("CPU",B147)))</formula>
    </cfRule>
    <cfRule type="containsText" dxfId="1293" priority="187" operator="containsText" text="LICITADO">
      <formula>NOT(ISERROR(SEARCH("LICITADO",B147)))</formula>
    </cfRule>
    <cfRule type="containsText" dxfId="1292" priority="188" operator="containsText" text="OUTROS">
      <formula>NOT(ISERROR(SEARCH("OUTROS",B147)))</formula>
    </cfRule>
    <cfRule type="containsText" dxfId="1291" priority="189" operator="containsText" text="SINAPI">
      <formula>NOT(ISERROR(SEARCH("SINAPI",B147)))</formula>
    </cfRule>
    <cfRule type="containsText" dxfId="1290" priority="190" operator="containsText" text="SIURB-INFRA">
      <formula>NOT(ISERROR(SEARCH("SIURB-INFRA",B147)))</formula>
    </cfRule>
    <cfRule type="containsText" dxfId="1289" priority="191" operator="containsText" text="SIURB-EDIF">
      <formula>NOT(ISERROR(SEARCH("SIURB-EDIF",B147)))</formula>
    </cfRule>
    <cfRule type="containsText" dxfId="1288" priority="192" operator="containsText" text="CDHU">
      <formula>NOT(ISERROR(SEARCH("CDHU",B147)))</formula>
    </cfRule>
  </conditionalFormatting>
  <conditionalFormatting sqref="B17">
    <cfRule type="containsText" dxfId="1287" priority="177" operator="containsText" text="PESQUISA DE MERCADO">
      <formula>NOT(ISERROR(SEARCH("PESQUISA DE MERCADO",B17)))</formula>
    </cfRule>
    <cfRule type="containsText" dxfId="1286" priority="178" operator="containsText" text="CPU">
      <formula>NOT(ISERROR(SEARCH("CPU",B17)))</formula>
    </cfRule>
    <cfRule type="containsText" dxfId="1285" priority="179" operator="containsText" text="LICITADO">
      <formula>NOT(ISERROR(SEARCH("LICITADO",B17)))</formula>
    </cfRule>
    <cfRule type="containsText" dxfId="1284" priority="180" operator="containsText" text="OUTROS">
      <formula>NOT(ISERROR(SEARCH("OUTROS",B17)))</formula>
    </cfRule>
    <cfRule type="containsText" dxfId="1283" priority="181" operator="containsText" text="SINAPI">
      <formula>NOT(ISERROR(SEARCH("SINAPI",B17)))</formula>
    </cfRule>
    <cfRule type="containsText" dxfId="1282" priority="182" operator="containsText" text="SIURB-INFRA">
      <formula>NOT(ISERROR(SEARCH("SIURB-INFRA",B17)))</formula>
    </cfRule>
    <cfRule type="containsText" dxfId="1281" priority="183" operator="containsText" text="SIURB-EDIF">
      <formula>NOT(ISERROR(SEARCH("SIURB-EDIF",B17)))</formula>
    </cfRule>
    <cfRule type="containsText" dxfId="1280" priority="184" operator="containsText" text="CDHU">
      <formula>NOT(ISERROR(SEARCH("CDHU",B17)))</formula>
    </cfRule>
  </conditionalFormatting>
  <conditionalFormatting sqref="B18">
    <cfRule type="containsText" dxfId="1279" priority="169" operator="containsText" text="PESQUISA DE MERCADO">
      <formula>NOT(ISERROR(SEARCH("PESQUISA DE MERCADO",B18)))</formula>
    </cfRule>
    <cfRule type="containsText" dxfId="1278" priority="170" operator="containsText" text="CPU">
      <formula>NOT(ISERROR(SEARCH("CPU",B18)))</formula>
    </cfRule>
    <cfRule type="containsText" dxfId="1277" priority="171" operator="containsText" text="LICITADO">
      <formula>NOT(ISERROR(SEARCH("LICITADO",B18)))</formula>
    </cfRule>
    <cfRule type="containsText" dxfId="1276" priority="172" operator="containsText" text="OUTROS">
      <formula>NOT(ISERROR(SEARCH("OUTROS",B18)))</formula>
    </cfRule>
    <cfRule type="containsText" dxfId="1275" priority="173" operator="containsText" text="SINAPI">
      <formula>NOT(ISERROR(SEARCH("SINAPI",B18)))</formula>
    </cfRule>
    <cfRule type="containsText" dxfId="1274" priority="174" operator="containsText" text="SIURB-INFRA">
      <formula>NOT(ISERROR(SEARCH("SIURB-INFRA",B18)))</formula>
    </cfRule>
    <cfRule type="containsText" dxfId="1273" priority="175" operator="containsText" text="SIURB-EDIF">
      <formula>NOT(ISERROR(SEARCH("SIURB-EDIF",B18)))</formula>
    </cfRule>
    <cfRule type="containsText" dxfId="1272" priority="176" operator="containsText" text="CDHU">
      <formula>NOT(ISERROR(SEARCH("CDHU",B18)))</formula>
    </cfRule>
  </conditionalFormatting>
  <conditionalFormatting sqref="B32">
    <cfRule type="containsText" dxfId="1271" priority="161" operator="containsText" text="PESQUISA DE MERCADO">
      <formula>NOT(ISERROR(SEARCH("PESQUISA DE MERCADO",B32)))</formula>
    </cfRule>
    <cfRule type="containsText" dxfId="1270" priority="162" operator="containsText" text="CPU">
      <formula>NOT(ISERROR(SEARCH("CPU",B32)))</formula>
    </cfRule>
    <cfRule type="containsText" dxfId="1269" priority="163" operator="containsText" text="LICITADO">
      <formula>NOT(ISERROR(SEARCH("LICITADO",B32)))</formula>
    </cfRule>
    <cfRule type="containsText" dxfId="1268" priority="164" operator="containsText" text="OUTROS">
      <formula>NOT(ISERROR(SEARCH("OUTROS",B32)))</formula>
    </cfRule>
    <cfRule type="containsText" dxfId="1267" priority="165" operator="containsText" text="SINAPI">
      <formula>NOT(ISERROR(SEARCH("SINAPI",B32)))</formula>
    </cfRule>
    <cfRule type="containsText" dxfId="1266" priority="166" operator="containsText" text="SIURB-INFRA">
      <formula>NOT(ISERROR(SEARCH("SIURB-INFRA",B32)))</formula>
    </cfRule>
    <cfRule type="containsText" dxfId="1265" priority="167" operator="containsText" text="SIURB-EDIF">
      <formula>NOT(ISERROR(SEARCH("SIURB-EDIF",B32)))</formula>
    </cfRule>
    <cfRule type="containsText" dxfId="1264" priority="168" operator="containsText" text="CDHU">
      <formula>NOT(ISERROR(SEARCH("CDHU",B32)))</formula>
    </cfRule>
  </conditionalFormatting>
  <conditionalFormatting sqref="B40:B42">
    <cfRule type="containsText" dxfId="1263" priority="153" operator="containsText" text="PESQUISA DE MERCADO">
      <formula>NOT(ISERROR(SEARCH("PESQUISA DE MERCADO",B40)))</formula>
    </cfRule>
    <cfRule type="containsText" dxfId="1262" priority="154" operator="containsText" text="CPU">
      <formula>NOT(ISERROR(SEARCH("CPU",B40)))</formula>
    </cfRule>
    <cfRule type="containsText" dxfId="1261" priority="155" operator="containsText" text="LICITADO">
      <formula>NOT(ISERROR(SEARCH("LICITADO",B40)))</formula>
    </cfRule>
    <cfRule type="containsText" dxfId="1260" priority="156" operator="containsText" text="OUTROS">
      <formula>NOT(ISERROR(SEARCH("OUTROS",B40)))</formula>
    </cfRule>
    <cfRule type="containsText" dxfId="1259" priority="157" operator="containsText" text="SINAPI">
      <formula>NOT(ISERROR(SEARCH("SINAPI",B40)))</formula>
    </cfRule>
    <cfRule type="containsText" dxfId="1258" priority="158" operator="containsText" text="SIURB-INFRA">
      <formula>NOT(ISERROR(SEARCH("SIURB-INFRA",B40)))</formula>
    </cfRule>
    <cfRule type="containsText" dxfId="1257" priority="159" operator="containsText" text="SIURB-EDIF">
      <formula>NOT(ISERROR(SEARCH("SIURB-EDIF",B40)))</formula>
    </cfRule>
    <cfRule type="containsText" dxfId="1256" priority="160" operator="containsText" text="CDHU">
      <formula>NOT(ISERROR(SEARCH("CDHU",B40)))</formula>
    </cfRule>
  </conditionalFormatting>
  <conditionalFormatting sqref="B46">
    <cfRule type="containsText" dxfId="1255" priority="145" operator="containsText" text="PESQUISA DE MERCADO">
      <formula>NOT(ISERROR(SEARCH("PESQUISA DE MERCADO",B46)))</formula>
    </cfRule>
    <cfRule type="containsText" dxfId="1254" priority="146" operator="containsText" text="CPU">
      <formula>NOT(ISERROR(SEARCH("CPU",B46)))</formula>
    </cfRule>
    <cfRule type="containsText" dxfId="1253" priority="147" operator="containsText" text="LICITADO">
      <formula>NOT(ISERROR(SEARCH("LICITADO",B46)))</formula>
    </cfRule>
    <cfRule type="containsText" dxfId="1252" priority="148" operator="containsText" text="OUTROS">
      <formula>NOT(ISERROR(SEARCH("OUTROS",B46)))</formula>
    </cfRule>
    <cfRule type="containsText" dxfId="1251" priority="149" operator="containsText" text="SINAPI">
      <formula>NOT(ISERROR(SEARCH("SINAPI",B46)))</formula>
    </cfRule>
    <cfRule type="containsText" dxfId="1250" priority="150" operator="containsText" text="SIURB-INFRA">
      <formula>NOT(ISERROR(SEARCH("SIURB-INFRA",B46)))</formula>
    </cfRule>
    <cfRule type="containsText" dxfId="1249" priority="151" operator="containsText" text="SIURB-EDIF">
      <formula>NOT(ISERROR(SEARCH("SIURB-EDIF",B46)))</formula>
    </cfRule>
    <cfRule type="containsText" dxfId="1248" priority="152" operator="containsText" text="CDHU">
      <formula>NOT(ISERROR(SEARCH("CDHU",B46)))</formula>
    </cfRule>
  </conditionalFormatting>
  <conditionalFormatting sqref="B49:B50">
    <cfRule type="containsText" dxfId="1247" priority="137" operator="containsText" text="PESQUISA DE MERCADO">
      <formula>NOT(ISERROR(SEARCH("PESQUISA DE MERCADO",B49)))</formula>
    </cfRule>
    <cfRule type="containsText" dxfId="1246" priority="138" operator="containsText" text="CPU">
      <formula>NOT(ISERROR(SEARCH("CPU",B49)))</formula>
    </cfRule>
    <cfRule type="containsText" dxfId="1245" priority="139" operator="containsText" text="LICITADO">
      <formula>NOT(ISERROR(SEARCH("LICITADO",B49)))</formula>
    </cfRule>
    <cfRule type="containsText" dxfId="1244" priority="140" operator="containsText" text="OUTROS">
      <formula>NOT(ISERROR(SEARCH("OUTROS",B49)))</formula>
    </cfRule>
    <cfRule type="containsText" dxfId="1243" priority="141" operator="containsText" text="SINAPI">
      <formula>NOT(ISERROR(SEARCH("SINAPI",B49)))</formula>
    </cfRule>
    <cfRule type="containsText" dxfId="1242" priority="142" operator="containsText" text="SIURB-INFRA">
      <formula>NOT(ISERROR(SEARCH("SIURB-INFRA",B49)))</formula>
    </cfRule>
    <cfRule type="containsText" dxfId="1241" priority="143" operator="containsText" text="SIURB-EDIF">
      <formula>NOT(ISERROR(SEARCH("SIURB-EDIF",B49)))</formula>
    </cfRule>
    <cfRule type="containsText" dxfId="1240" priority="144" operator="containsText" text="CDHU">
      <formula>NOT(ISERROR(SEARCH("CDHU",B49)))</formula>
    </cfRule>
  </conditionalFormatting>
  <conditionalFormatting sqref="B56:B57">
    <cfRule type="containsText" dxfId="1239" priority="129" operator="containsText" text="PESQUISA DE MERCADO">
      <formula>NOT(ISERROR(SEARCH("PESQUISA DE MERCADO",B56)))</formula>
    </cfRule>
    <cfRule type="containsText" dxfId="1238" priority="130" operator="containsText" text="CPU">
      <formula>NOT(ISERROR(SEARCH("CPU",B56)))</formula>
    </cfRule>
    <cfRule type="containsText" dxfId="1237" priority="131" operator="containsText" text="LICITADO">
      <formula>NOT(ISERROR(SEARCH("LICITADO",B56)))</formula>
    </cfRule>
    <cfRule type="containsText" dxfId="1236" priority="132" operator="containsText" text="OUTROS">
      <formula>NOT(ISERROR(SEARCH("OUTROS",B56)))</formula>
    </cfRule>
    <cfRule type="containsText" dxfId="1235" priority="133" operator="containsText" text="SINAPI">
      <formula>NOT(ISERROR(SEARCH("SINAPI",B56)))</formula>
    </cfRule>
    <cfRule type="containsText" dxfId="1234" priority="134" operator="containsText" text="SIURB-INFRA">
      <formula>NOT(ISERROR(SEARCH("SIURB-INFRA",B56)))</formula>
    </cfRule>
    <cfRule type="containsText" dxfId="1233" priority="135" operator="containsText" text="SIURB-EDIF">
      <formula>NOT(ISERROR(SEARCH("SIURB-EDIF",B56)))</formula>
    </cfRule>
    <cfRule type="containsText" dxfId="1232" priority="136" operator="containsText" text="CDHU">
      <formula>NOT(ISERROR(SEARCH("CDHU",B56)))</formula>
    </cfRule>
  </conditionalFormatting>
  <conditionalFormatting sqref="B81:B83">
    <cfRule type="containsText" dxfId="1231" priority="121" operator="containsText" text="PESQUISA DE MERCADO">
      <formula>NOT(ISERROR(SEARCH("PESQUISA DE MERCADO",B81)))</formula>
    </cfRule>
    <cfRule type="containsText" dxfId="1230" priority="122" operator="containsText" text="CPU">
      <formula>NOT(ISERROR(SEARCH("CPU",B81)))</formula>
    </cfRule>
    <cfRule type="containsText" dxfId="1229" priority="123" operator="containsText" text="LICITADO">
      <formula>NOT(ISERROR(SEARCH("LICITADO",B81)))</formula>
    </cfRule>
    <cfRule type="containsText" dxfId="1228" priority="124" operator="containsText" text="OUTROS">
      <formula>NOT(ISERROR(SEARCH("OUTROS",B81)))</formula>
    </cfRule>
    <cfRule type="containsText" dxfId="1227" priority="125" operator="containsText" text="SINAPI">
      <formula>NOT(ISERROR(SEARCH("SINAPI",B81)))</formula>
    </cfRule>
    <cfRule type="containsText" dxfId="1226" priority="126" operator="containsText" text="SIURB-INFRA">
      <formula>NOT(ISERROR(SEARCH("SIURB-INFRA",B81)))</formula>
    </cfRule>
    <cfRule type="containsText" dxfId="1225" priority="127" operator="containsText" text="SIURB-EDIF">
      <formula>NOT(ISERROR(SEARCH("SIURB-EDIF",B81)))</formula>
    </cfRule>
    <cfRule type="containsText" dxfId="1224" priority="128" operator="containsText" text="CDHU">
      <formula>NOT(ISERROR(SEARCH("CDHU",B81)))</formula>
    </cfRule>
  </conditionalFormatting>
  <conditionalFormatting sqref="B92:B93">
    <cfRule type="containsText" dxfId="1223" priority="113" operator="containsText" text="PESQUISA DE MERCADO">
      <formula>NOT(ISERROR(SEARCH("PESQUISA DE MERCADO",B92)))</formula>
    </cfRule>
    <cfRule type="containsText" dxfId="1222" priority="114" operator="containsText" text="CPU">
      <formula>NOT(ISERROR(SEARCH("CPU",B92)))</formula>
    </cfRule>
    <cfRule type="containsText" dxfId="1221" priority="115" operator="containsText" text="LICITADO">
      <formula>NOT(ISERROR(SEARCH("LICITADO",B92)))</formula>
    </cfRule>
    <cfRule type="containsText" dxfId="1220" priority="116" operator="containsText" text="OUTROS">
      <formula>NOT(ISERROR(SEARCH("OUTROS",B92)))</formula>
    </cfRule>
    <cfRule type="containsText" dxfId="1219" priority="117" operator="containsText" text="SINAPI">
      <formula>NOT(ISERROR(SEARCH("SINAPI",B92)))</formula>
    </cfRule>
    <cfRule type="containsText" dxfId="1218" priority="118" operator="containsText" text="SIURB-INFRA">
      <formula>NOT(ISERROR(SEARCH("SIURB-INFRA",B92)))</formula>
    </cfRule>
    <cfRule type="containsText" dxfId="1217" priority="119" operator="containsText" text="SIURB-EDIF">
      <formula>NOT(ISERROR(SEARCH("SIURB-EDIF",B92)))</formula>
    </cfRule>
    <cfRule type="containsText" dxfId="1216" priority="120" operator="containsText" text="CDHU">
      <formula>NOT(ISERROR(SEARCH("CDHU",B92)))</formula>
    </cfRule>
  </conditionalFormatting>
  <conditionalFormatting sqref="B95">
    <cfRule type="containsText" dxfId="1215" priority="105" operator="containsText" text="PESQUISA DE MERCADO">
      <formula>NOT(ISERROR(SEARCH("PESQUISA DE MERCADO",B95)))</formula>
    </cfRule>
    <cfRule type="containsText" dxfId="1214" priority="106" operator="containsText" text="CPU">
      <formula>NOT(ISERROR(SEARCH("CPU",B95)))</formula>
    </cfRule>
    <cfRule type="containsText" dxfId="1213" priority="107" operator="containsText" text="LICITADO">
      <formula>NOT(ISERROR(SEARCH("LICITADO",B95)))</formula>
    </cfRule>
    <cfRule type="containsText" dxfId="1212" priority="108" operator="containsText" text="OUTROS">
      <formula>NOT(ISERROR(SEARCH("OUTROS",B95)))</formula>
    </cfRule>
    <cfRule type="containsText" dxfId="1211" priority="109" operator="containsText" text="SINAPI">
      <formula>NOT(ISERROR(SEARCH("SINAPI",B95)))</formula>
    </cfRule>
    <cfRule type="containsText" dxfId="1210" priority="110" operator="containsText" text="SIURB-INFRA">
      <formula>NOT(ISERROR(SEARCH("SIURB-INFRA",B95)))</formula>
    </cfRule>
    <cfRule type="containsText" dxfId="1209" priority="111" operator="containsText" text="SIURB-EDIF">
      <formula>NOT(ISERROR(SEARCH("SIURB-EDIF",B95)))</formula>
    </cfRule>
    <cfRule type="containsText" dxfId="1208" priority="112" operator="containsText" text="CDHU">
      <formula>NOT(ISERROR(SEARCH("CDHU",B95)))</formula>
    </cfRule>
  </conditionalFormatting>
  <conditionalFormatting sqref="B97">
    <cfRule type="containsText" dxfId="1207" priority="97" operator="containsText" text="PESQUISA DE MERCADO">
      <formula>NOT(ISERROR(SEARCH("PESQUISA DE MERCADO",B97)))</formula>
    </cfRule>
    <cfRule type="containsText" dxfId="1206" priority="98" operator="containsText" text="CPU">
      <formula>NOT(ISERROR(SEARCH("CPU",B97)))</formula>
    </cfRule>
    <cfRule type="containsText" dxfId="1205" priority="99" operator="containsText" text="LICITADO">
      <formula>NOT(ISERROR(SEARCH("LICITADO",B97)))</formula>
    </cfRule>
    <cfRule type="containsText" dxfId="1204" priority="100" operator="containsText" text="OUTROS">
      <formula>NOT(ISERROR(SEARCH("OUTROS",B97)))</formula>
    </cfRule>
    <cfRule type="containsText" dxfId="1203" priority="101" operator="containsText" text="SINAPI">
      <formula>NOT(ISERROR(SEARCH("SINAPI",B97)))</formula>
    </cfRule>
    <cfRule type="containsText" dxfId="1202" priority="102" operator="containsText" text="SIURB-INFRA">
      <formula>NOT(ISERROR(SEARCH("SIURB-INFRA",B97)))</formula>
    </cfRule>
    <cfRule type="containsText" dxfId="1201" priority="103" operator="containsText" text="SIURB-EDIF">
      <formula>NOT(ISERROR(SEARCH("SIURB-EDIF",B97)))</formula>
    </cfRule>
    <cfRule type="containsText" dxfId="1200" priority="104" operator="containsText" text="CDHU">
      <formula>NOT(ISERROR(SEARCH("CDHU",B97)))</formula>
    </cfRule>
  </conditionalFormatting>
  <conditionalFormatting sqref="B100">
    <cfRule type="containsText" dxfId="1199" priority="89" operator="containsText" text="PESQUISA DE MERCADO">
      <formula>NOT(ISERROR(SEARCH("PESQUISA DE MERCADO",B100)))</formula>
    </cfRule>
    <cfRule type="containsText" dxfId="1198" priority="90" operator="containsText" text="CPU">
      <formula>NOT(ISERROR(SEARCH("CPU",B100)))</formula>
    </cfRule>
    <cfRule type="containsText" dxfId="1197" priority="91" operator="containsText" text="LICITADO">
      <formula>NOT(ISERROR(SEARCH("LICITADO",B100)))</formula>
    </cfRule>
    <cfRule type="containsText" dxfId="1196" priority="92" operator="containsText" text="OUTROS">
      <formula>NOT(ISERROR(SEARCH("OUTROS",B100)))</formula>
    </cfRule>
    <cfRule type="containsText" dxfId="1195" priority="93" operator="containsText" text="SINAPI">
      <formula>NOT(ISERROR(SEARCH("SINAPI",B100)))</formula>
    </cfRule>
    <cfRule type="containsText" dxfId="1194" priority="94" operator="containsText" text="SIURB-INFRA">
      <formula>NOT(ISERROR(SEARCH("SIURB-INFRA",B100)))</formula>
    </cfRule>
    <cfRule type="containsText" dxfId="1193" priority="95" operator="containsText" text="SIURB-EDIF">
      <formula>NOT(ISERROR(SEARCH("SIURB-EDIF",B100)))</formula>
    </cfRule>
    <cfRule type="containsText" dxfId="1192" priority="96" operator="containsText" text="CDHU">
      <formula>NOT(ISERROR(SEARCH("CDHU",B100)))</formula>
    </cfRule>
  </conditionalFormatting>
  <conditionalFormatting sqref="B103">
    <cfRule type="containsText" dxfId="1191" priority="81" operator="containsText" text="PESQUISA DE MERCADO">
      <formula>NOT(ISERROR(SEARCH("PESQUISA DE MERCADO",B103)))</formula>
    </cfRule>
    <cfRule type="containsText" dxfId="1190" priority="82" operator="containsText" text="CPU">
      <formula>NOT(ISERROR(SEARCH("CPU",B103)))</formula>
    </cfRule>
    <cfRule type="containsText" dxfId="1189" priority="83" operator="containsText" text="LICITADO">
      <formula>NOT(ISERROR(SEARCH("LICITADO",B103)))</formula>
    </cfRule>
    <cfRule type="containsText" dxfId="1188" priority="84" operator="containsText" text="OUTROS">
      <formula>NOT(ISERROR(SEARCH("OUTROS",B103)))</formula>
    </cfRule>
    <cfRule type="containsText" dxfId="1187" priority="85" operator="containsText" text="SINAPI">
      <formula>NOT(ISERROR(SEARCH("SINAPI",B103)))</formula>
    </cfRule>
    <cfRule type="containsText" dxfId="1186" priority="86" operator="containsText" text="SIURB-INFRA">
      <formula>NOT(ISERROR(SEARCH("SIURB-INFRA",B103)))</formula>
    </cfRule>
    <cfRule type="containsText" dxfId="1185" priority="87" operator="containsText" text="SIURB-EDIF">
      <formula>NOT(ISERROR(SEARCH("SIURB-EDIF",B103)))</formula>
    </cfRule>
    <cfRule type="containsText" dxfId="1184" priority="88" operator="containsText" text="CDHU">
      <formula>NOT(ISERROR(SEARCH("CDHU",B103)))</formula>
    </cfRule>
  </conditionalFormatting>
  <conditionalFormatting sqref="B135">
    <cfRule type="containsText" dxfId="1183" priority="73" operator="containsText" text="PESQUISA DE MERCADO">
      <formula>NOT(ISERROR(SEARCH("PESQUISA DE MERCADO",B135)))</formula>
    </cfRule>
    <cfRule type="containsText" dxfId="1182" priority="74" operator="containsText" text="CPU">
      <formula>NOT(ISERROR(SEARCH("CPU",B135)))</formula>
    </cfRule>
    <cfRule type="containsText" dxfId="1181" priority="75" operator="containsText" text="LICITADO">
      <formula>NOT(ISERROR(SEARCH("LICITADO",B135)))</formula>
    </cfRule>
    <cfRule type="containsText" dxfId="1180" priority="76" operator="containsText" text="OUTROS">
      <formula>NOT(ISERROR(SEARCH("OUTROS",B135)))</formula>
    </cfRule>
    <cfRule type="containsText" dxfId="1179" priority="77" operator="containsText" text="SINAPI">
      <formula>NOT(ISERROR(SEARCH("SINAPI",B135)))</formula>
    </cfRule>
    <cfRule type="containsText" dxfId="1178" priority="78" operator="containsText" text="SIURB-INFRA">
      <formula>NOT(ISERROR(SEARCH("SIURB-INFRA",B135)))</formula>
    </cfRule>
    <cfRule type="containsText" dxfId="1177" priority="79" operator="containsText" text="SIURB-EDIF">
      <formula>NOT(ISERROR(SEARCH("SIURB-EDIF",B135)))</formula>
    </cfRule>
    <cfRule type="containsText" dxfId="1176" priority="80" operator="containsText" text="CDHU">
      <formula>NOT(ISERROR(SEARCH("CDHU",B135)))</formula>
    </cfRule>
  </conditionalFormatting>
  <conditionalFormatting sqref="B132">
    <cfRule type="containsText" dxfId="1175" priority="65" operator="containsText" text="PESQUISA DE MERCADO">
      <formula>NOT(ISERROR(SEARCH("PESQUISA DE MERCADO",B132)))</formula>
    </cfRule>
    <cfRule type="containsText" dxfId="1174" priority="66" operator="containsText" text="CPU">
      <formula>NOT(ISERROR(SEARCH("CPU",B132)))</formula>
    </cfRule>
    <cfRule type="containsText" dxfId="1173" priority="67" operator="containsText" text="LICITADO">
      <formula>NOT(ISERROR(SEARCH("LICITADO",B132)))</formula>
    </cfRule>
    <cfRule type="containsText" dxfId="1172" priority="68" operator="containsText" text="OUTROS">
      <formula>NOT(ISERROR(SEARCH("OUTROS",B132)))</formula>
    </cfRule>
    <cfRule type="containsText" dxfId="1171" priority="69" operator="containsText" text="SINAPI">
      <formula>NOT(ISERROR(SEARCH("SINAPI",B132)))</formula>
    </cfRule>
    <cfRule type="containsText" dxfId="1170" priority="70" operator="containsText" text="SIURB-INFRA">
      <formula>NOT(ISERROR(SEARCH("SIURB-INFRA",B132)))</formula>
    </cfRule>
    <cfRule type="containsText" dxfId="1169" priority="71" operator="containsText" text="SIURB-EDIF">
      <formula>NOT(ISERROR(SEARCH("SIURB-EDIF",B132)))</formula>
    </cfRule>
    <cfRule type="containsText" dxfId="1168" priority="72" operator="containsText" text="CDHU">
      <formula>NOT(ISERROR(SEARCH("CDHU",B132)))</formula>
    </cfRule>
  </conditionalFormatting>
  <conditionalFormatting sqref="B127:B128">
    <cfRule type="containsText" dxfId="1167" priority="57" operator="containsText" text="PESQUISA DE MERCADO">
      <formula>NOT(ISERROR(SEARCH("PESQUISA DE MERCADO",B127)))</formula>
    </cfRule>
    <cfRule type="containsText" dxfId="1166" priority="58" operator="containsText" text="CPU">
      <formula>NOT(ISERROR(SEARCH("CPU",B127)))</formula>
    </cfRule>
    <cfRule type="containsText" dxfId="1165" priority="59" operator="containsText" text="LICITADO">
      <formula>NOT(ISERROR(SEARCH("LICITADO",B127)))</formula>
    </cfRule>
    <cfRule type="containsText" dxfId="1164" priority="60" operator="containsText" text="OUTROS">
      <formula>NOT(ISERROR(SEARCH("OUTROS",B127)))</formula>
    </cfRule>
    <cfRule type="containsText" dxfId="1163" priority="61" operator="containsText" text="SINAPI">
      <formula>NOT(ISERROR(SEARCH("SINAPI",B127)))</formula>
    </cfRule>
    <cfRule type="containsText" dxfId="1162" priority="62" operator="containsText" text="SIURB-INFRA">
      <formula>NOT(ISERROR(SEARCH("SIURB-INFRA",B127)))</formula>
    </cfRule>
    <cfRule type="containsText" dxfId="1161" priority="63" operator="containsText" text="SIURB-EDIF">
      <formula>NOT(ISERROR(SEARCH("SIURB-EDIF",B127)))</formula>
    </cfRule>
    <cfRule type="containsText" dxfId="1160" priority="64" operator="containsText" text="CDHU">
      <formula>NOT(ISERROR(SEARCH("CDHU",B127)))</formula>
    </cfRule>
  </conditionalFormatting>
  <conditionalFormatting sqref="B155:B156">
    <cfRule type="containsText" dxfId="1159" priority="49" operator="containsText" text="PESQUISA DE MERCADO">
      <formula>NOT(ISERROR(SEARCH("PESQUISA DE MERCADO",B155)))</formula>
    </cfRule>
    <cfRule type="containsText" dxfId="1158" priority="50" operator="containsText" text="CPU">
      <formula>NOT(ISERROR(SEARCH("CPU",B155)))</formula>
    </cfRule>
    <cfRule type="containsText" dxfId="1157" priority="51" operator="containsText" text="LICITADO">
      <formula>NOT(ISERROR(SEARCH("LICITADO",B155)))</formula>
    </cfRule>
    <cfRule type="containsText" dxfId="1156" priority="52" operator="containsText" text="OUTROS">
      <formula>NOT(ISERROR(SEARCH("OUTROS",B155)))</formula>
    </cfRule>
    <cfRule type="containsText" dxfId="1155" priority="53" operator="containsText" text="SINAPI">
      <formula>NOT(ISERROR(SEARCH("SINAPI",B155)))</formula>
    </cfRule>
    <cfRule type="containsText" dxfId="1154" priority="54" operator="containsText" text="SIURB-INFRA">
      <formula>NOT(ISERROR(SEARCH("SIURB-INFRA",B155)))</formula>
    </cfRule>
    <cfRule type="containsText" dxfId="1153" priority="55" operator="containsText" text="SIURB-EDIF">
      <formula>NOT(ISERROR(SEARCH("SIURB-EDIF",B155)))</formula>
    </cfRule>
    <cfRule type="containsText" dxfId="1152" priority="56" operator="containsText" text="CDHU">
      <formula>NOT(ISERROR(SEARCH("CDHU",B155)))</formula>
    </cfRule>
  </conditionalFormatting>
  <conditionalFormatting sqref="B25">
    <cfRule type="containsText" dxfId="1151" priority="41" operator="containsText" text="PESQUISA DE MERCADO">
      <formula>NOT(ISERROR(SEARCH("PESQUISA DE MERCADO",B25)))</formula>
    </cfRule>
    <cfRule type="containsText" dxfId="1150" priority="42" operator="containsText" text="CPU">
      <formula>NOT(ISERROR(SEARCH("CPU",B25)))</formula>
    </cfRule>
    <cfRule type="containsText" dxfId="1149" priority="43" operator="containsText" text="LICITADO">
      <formula>NOT(ISERROR(SEARCH("LICITADO",B25)))</formula>
    </cfRule>
    <cfRule type="containsText" dxfId="1148" priority="44" operator="containsText" text="OUTROS">
      <formula>NOT(ISERROR(SEARCH("OUTROS",B25)))</formula>
    </cfRule>
    <cfRule type="containsText" dxfId="1147" priority="45" operator="containsText" text="SINAPI">
      <formula>NOT(ISERROR(SEARCH("SINAPI",B25)))</formula>
    </cfRule>
    <cfRule type="containsText" dxfId="1146" priority="46" operator="containsText" text="SIURB-INFRA">
      <formula>NOT(ISERROR(SEARCH("SIURB-INFRA",B25)))</formula>
    </cfRule>
    <cfRule type="containsText" dxfId="1145" priority="47" operator="containsText" text="SIURB-EDIF">
      <formula>NOT(ISERROR(SEARCH("SIURB-EDIF",B25)))</formula>
    </cfRule>
    <cfRule type="containsText" dxfId="1144" priority="48" operator="containsText" text="CDHU">
      <formula>NOT(ISERROR(SEARCH("CDHU",B25)))</formula>
    </cfRule>
  </conditionalFormatting>
  <conditionalFormatting sqref="B34">
    <cfRule type="containsText" dxfId="1143" priority="33" operator="containsText" text="PESQUISA DE MERCADO">
      <formula>NOT(ISERROR(SEARCH("PESQUISA DE MERCADO",B34)))</formula>
    </cfRule>
    <cfRule type="containsText" dxfId="1142" priority="34" operator="containsText" text="CPU">
      <formula>NOT(ISERROR(SEARCH("CPU",B34)))</formula>
    </cfRule>
    <cfRule type="containsText" dxfId="1141" priority="35" operator="containsText" text="LICITADO">
      <formula>NOT(ISERROR(SEARCH("LICITADO",B34)))</formula>
    </cfRule>
    <cfRule type="containsText" dxfId="1140" priority="36" operator="containsText" text="OUTROS">
      <formula>NOT(ISERROR(SEARCH("OUTROS",B34)))</formula>
    </cfRule>
    <cfRule type="containsText" dxfId="1139" priority="37" operator="containsText" text="SINAPI">
      <formula>NOT(ISERROR(SEARCH("SINAPI",B34)))</formula>
    </cfRule>
    <cfRule type="containsText" dxfId="1138" priority="38" operator="containsText" text="SIURB-INFRA">
      <formula>NOT(ISERROR(SEARCH("SIURB-INFRA",B34)))</formula>
    </cfRule>
    <cfRule type="containsText" dxfId="1137" priority="39" operator="containsText" text="SIURB-EDIF">
      <formula>NOT(ISERROR(SEARCH("SIURB-EDIF",B34)))</formula>
    </cfRule>
    <cfRule type="containsText" dxfId="1136" priority="40" operator="containsText" text="CDHU">
      <formula>NOT(ISERROR(SEARCH("CDHU",B34)))</formula>
    </cfRule>
  </conditionalFormatting>
  <conditionalFormatting sqref="B35">
    <cfRule type="containsText" dxfId="1135" priority="25" operator="containsText" text="PESQUISA DE MERCADO">
      <formula>NOT(ISERROR(SEARCH("PESQUISA DE MERCADO",B35)))</formula>
    </cfRule>
    <cfRule type="containsText" dxfId="1134" priority="26" operator="containsText" text="CPU">
      <formula>NOT(ISERROR(SEARCH("CPU",B35)))</formula>
    </cfRule>
    <cfRule type="containsText" dxfId="1133" priority="27" operator="containsText" text="LICITADO">
      <formula>NOT(ISERROR(SEARCH("LICITADO",B35)))</formula>
    </cfRule>
    <cfRule type="containsText" dxfId="1132" priority="28" operator="containsText" text="OUTROS">
      <formula>NOT(ISERROR(SEARCH("OUTROS",B35)))</formula>
    </cfRule>
    <cfRule type="containsText" dxfId="1131" priority="29" operator="containsText" text="SINAPI">
      <formula>NOT(ISERROR(SEARCH("SINAPI",B35)))</formula>
    </cfRule>
    <cfRule type="containsText" dxfId="1130" priority="30" operator="containsText" text="SIURB-INFRA">
      <formula>NOT(ISERROR(SEARCH("SIURB-INFRA",B35)))</formula>
    </cfRule>
    <cfRule type="containsText" dxfId="1129" priority="31" operator="containsText" text="SIURB-EDIF">
      <formula>NOT(ISERROR(SEARCH("SIURB-EDIF",B35)))</formula>
    </cfRule>
    <cfRule type="containsText" dxfId="1128" priority="32" operator="containsText" text="CDHU">
      <formula>NOT(ISERROR(SEARCH("CDHU",B35)))</formula>
    </cfRule>
  </conditionalFormatting>
  <conditionalFormatting sqref="B43">
    <cfRule type="containsText" dxfId="1127" priority="17" operator="containsText" text="PESQUISA DE MERCADO">
      <formula>NOT(ISERROR(SEARCH("PESQUISA DE MERCADO",B43)))</formula>
    </cfRule>
    <cfRule type="containsText" dxfId="1126" priority="18" operator="containsText" text="CPU">
      <formula>NOT(ISERROR(SEARCH("CPU",B43)))</formula>
    </cfRule>
    <cfRule type="containsText" dxfId="1125" priority="19" operator="containsText" text="LICITADO">
      <formula>NOT(ISERROR(SEARCH("LICITADO",B43)))</formula>
    </cfRule>
    <cfRule type="containsText" dxfId="1124" priority="20" operator="containsText" text="OUTROS">
      <formula>NOT(ISERROR(SEARCH("OUTROS",B43)))</formula>
    </cfRule>
    <cfRule type="containsText" dxfId="1123" priority="21" operator="containsText" text="SINAPI">
      <formula>NOT(ISERROR(SEARCH("SINAPI",B43)))</formula>
    </cfRule>
    <cfRule type="containsText" dxfId="1122" priority="22" operator="containsText" text="SIURB-INFRA">
      <formula>NOT(ISERROR(SEARCH("SIURB-INFRA",B43)))</formula>
    </cfRule>
    <cfRule type="containsText" dxfId="1121" priority="23" operator="containsText" text="SIURB-EDIF">
      <formula>NOT(ISERROR(SEARCH("SIURB-EDIF",B43)))</formula>
    </cfRule>
    <cfRule type="containsText" dxfId="1120" priority="24" operator="containsText" text="CDHU">
      <formula>NOT(ISERROR(SEARCH("CDHU",B43)))</formula>
    </cfRule>
  </conditionalFormatting>
  <conditionalFormatting sqref="B157">
    <cfRule type="containsText" dxfId="1119" priority="9" operator="containsText" text="PESQUISA DE MERCADO">
      <formula>NOT(ISERROR(SEARCH("PESQUISA DE MERCADO",B157)))</formula>
    </cfRule>
    <cfRule type="containsText" dxfId="1118" priority="10" operator="containsText" text="CPU">
      <formula>NOT(ISERROR(SEARCH("CPU",B157)))</formula>
    </cfRule>
    <cfRule type="containsText" dxfId="1117" priority="11" operator="containsText" text="LICITADO">
      <formula>NOT(ISERROR(SEARCH("LICITADO",B157)))</formula>
    </cfRule>
    <cfRule type="containsText" dxfId="1116" priority="12" operator="containsText" text="OUTROS">
      <formula>NOT(ISERROR(SEARCH("OUTROS",B157)))</formula>
    </cfRule>
    <cfRule type="containsText" dxfId="1115" priority="13" operator="containsText" text="SINAPI">
      <formula>NOT(ISERROR(SEARCH("SINAPI",B157)))</formula>
    </cfRule>
    <cfRule type="containsText" dxfId="1114" priority="14" operator="containsText" text="SIURB-INFRA">
      <formula>NOT(ISERROR(SEARCH("SIURB-INFRA",B157)))</formula>
    </cfRule>
    <cfRule type="containsText" dxfId="1113" priority="15" operator="containsText" text="SIURB-EDIF">
      <formula>NOT(ISERROR(SEARCH("SIURB-EDIF",B157)))</formula>
    </cfRule>
    <cfRule type="containsText" dxfId="1112" priority="16" operator="containsText" text="CDHU">
      <formula>NOT(ISERROR(SEARCH("CDHU",B157)))</formula>
    </cfRule>
  </conditionalFormatting>
  <conditionalFormatting sqref="B144">
    <cfRule type="containsText" dxfId="1111" priority="1" operator="containsText" text="PESQUISA DE MERCADO">
      <formula>NOT(ISERROR(SEARCH("PESQUISA DE MERCADO",B144)))</formula>
    </cfRule>
    <cfRule type="containsText" dxfId="1110" priority="2" operator="containsText" text="CPU">
      <formula>NOT(ISERROR(SEARCH("CPU",B144)))</formula>
    </cfRule>
    <cfRule type="containsText" dxfId="1109" priority="3" operator="containsText" text="LICITADO">
      <formula>NOT(ISERROR(SEARCH("LICITADO",B144)))</formula>
    </cfRule>
    <cfRule type="containsText" dxfId="1108" priority="4" operator="containsText" text="OUTROS">
      <formula>NOT(ISERROR(SEARCH("OUTROS",B144)))</formula>
    </cfRule>
    <cfRule type="containsText" dxfId="1107" priority="5" operator="containsText" text="SINAPI">
      <formula>NOT(ISERROR(SEARCH("SINAPI",B144)))</formula>
    </cfRule>
    <cfRule type="containsText" dxfId="1106" priority="6" operator="containsText" text="SIURB-INFRA">
      <formula>NOT(ISERROR(SEARCH("SIURB-INFRA",B144)))</formula>
    </cfRule>
    <cfRule type="containsText" dxfId="1105" priority="7" operator="containsText" text="SIURB-EDIF">
      <formula>NOT(ISERROR(SEARCH("SIURB-EDIF",B144)))</formula>
    </cfRule>
    <cfRule type="containsText" dxfId="1104" priority="8" operator="containsText" text="CDHU">
      <formula>NOT(ISERROR(SEARCH("CDHU",B144)))</formula>
    </cfRule>
  </conditionalFormatting>
  <dataValidations count="3">
    <dataValidation type="list" allowBlank="1" showInputMessage="1" showErrorMessage="1" sqref="B17:B18 B32 B40:B43 B46 B49:B50 B56:B57 B81:B83 B92:B93 B95 B97 B100 B103 B135 B132 B127:B128 B155:B157 B25 B34:B35 B144" xr:uid="{335DB7F4-51FF-46C8-A012-BD570A9008BB}">
      <formula1>"CDHU,SIURB-EDIF,SIURB-INFRA,SINAPI,OUTROS,LICITADO,PESQUISA DE MARCADO,CPU"</formula1>
    </dataValidation>
    <dataValidation type="list" allowBlank="1" showInputMessage="1" showErrorMessage="1" sqref="B119:B123 B160:B161 B129:B130 B26:B31 B44:B45 B51 B148:B151 B22 B15:B16 B133:B134 B104:B117 B145:B146 B38:B39 B36 B47:B48 B53:B55 B58:B80 B84:B91 B94 B96 B98:B99 B101:B102 B136:B143 B125:B126 B153:B154 B158" xr:uid="{761DD990-7C18-493E-80F0-F263142591FA}">
      <formula1>"CPOS,SIURB-EDIF,SIURB-INFRA,SINAPI,OUTROS,LICITADO,PESQUISA DE MARCADO,CPU"</formula1>
    </dataValidation>
    <dataValidation type="list" allowBlank="1" showInputMessage="1" showErrorMessage="1" sqref="B162 B19:B21 B147 B23:B24 B131 B33" xr:uid="{3901B0FF-17FD-4310-9A89-BBCA7AFBF71C}">
      <formula1>"CDHU,SIURB-EDIF,SIURB-INFRA,SINAPI,OUTROS,LICITADO,PESQUISA DE MERCADO,CPU"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AEF35-16B6-4A08-9BC0-151F9DBD64BC}">
  <dimension ref="A1:AF289"/>
  <sheetViews>
    <sheetView topLeftCell="A244" zoomScale="55" zoomScaleNormal="55" workbookViewId="0">
      <selection activeCell="I287" sqref="I287"/>
    </sheetView>
  </sheetViews>
  <sheetFormatPr defaultColWidth="6.7109375" defaultRowHeight="18" customHeight="1" outlineLevelRow="1" x14ac:dyDescent="0.25"/>
  <cols>
    <col min="1" max="1" width="16.85546875" style="96" customWidth="1"/>
    <col min="2" max="2" width="18" style="96" customWidth="1"/>
    <col min="3" max="3" width="14.28515625" style="140" customWidth="1"/>
    <col min="4" max="4" width="47.7109375" style="96" customWidth="1"/>
    <col min="5" max="5" width="52.42578125" style="96" customWidth="1"/>
    <col min="6" max="6" width="28.7109375" style="96" customWidth="1"/>
    <col min="7" max="7" width="15.140625" style="96" customWidth="1"/>
    <col min="8" max="8" width="13.85546875" style="214" customWidth="1"/>
    <col min="9" max="9" width="24.28515625" style="96" customWidth="1"/>
    <col min="10" max="10" width="27.140625" style="96" bestFit="1" customWidth="1"/>
    <col min="11" max="11" width="28" style="96" bestFit="1" customWidth="1"/>
    <col min="12" max="12" width="20.7109375" style="96" customWidth="1"/>
    <col min="13" max="13" width="13.7109375" style="96" customWidth="1"/>
    <col min="14" max="14" width="29" style="96" customWidth="1"/>
    <col min="15" max="15" width="9.7109375" style="96" customWidth="1"/>
    <col min="16" max="16" width="20.140625" style="96" customWidth="1"/>
    <col min="17" max="17" width="23.140625" style="96" customWidth="1"/>
    <col min="18" max="32" width="6.7109375" style="96"/>
    <col min="33" max="33" width="10.5703125" style="96" customWidth="1"/>
    <col min="34" max="16384" width="6.7109375" style="96"/>
  </cols>
  <sheetData>
    <row r="1" spans="1:20" ht="15" customHeight="1" x14ac:dyDescent="0.25">
      <c r="A1" s="90"/>
      <c r="B1" s="91"/>
      <c r="C1" s="146"/>
      <c r="D1" s="426" t="str">
        <f>[26]Capa!H1</f>
        <v>DIVISÃO DE CUSTOS E ORÇAMENTOS</v>
      </c>
      <c r="E1" s="427"/>
      <c r="F1" s="427"/>
      <c r="G1" s="427"/>
      <c r="H1" s="427"/>
      <c r="I1" s="427"/>
      <c r="J1" s="427"/>
      <c r="K1" s="93"/>
      <c r="L1" s="94"/>
      <c r="M1" s="94"/>
      <c r="N1" s="95"/>
    </row>
    <row r="2" spans="1:20" ht="15" customHeight="1" x14ac:dyDescent="0.25">
      <c r="A2" s="97"/>
      <c r="B2" s="113"/>
      <c r="C2" s="116"/>
      <c r="D2" s="428"/>
      <c r="E2" s="429"/>
      <c r="F2" s="429"/>
      <c r="G2" s="429"/>
      <c r="H2" s="429"/>
      <c r="I2" s="429"/>
      <c r="J2" s="429"/>
      <c r="K2" s="386" t="s">
        <v>0</v>
      </c>
      <c r="L2" s="387"/>
      <c r="M2" s="387"/>
      <c r="N2" s="388"/>
    </row>
    <row r="3" spans="1:20" ht="15" customHeight="1" x14ac:dyDescent="0.25">
      <c r="A3" s="97"/>
      <c r="B3" s="113"/>
      <c r="C3" s="116"/>
      <c r="D3" s="351" t="s">
        <v>1</v>
      </c>
      <c r="E3" s="352"/>
      <c r="F3" s="352"/>
      <c r="G3" s="352"/>
      <c r="H3" s="352"/>
      <c r="I3" s="351" t="s">
        <v>17</v>
      </c>
      <c r="J3" s="352"/>
      <c r="K3" s="142" t="s">
        <v>80</v>
      </c>
      <c r="L3" s="103"/>
      <c r="M3" s="392" t="s">
        <v>103</v>
      </c>
      <c r="N3" s="393"/>
    </row>
    <row r="4" spans="1:20" ht="15" customHeight="1" x14ac:dyDescent="0.25">
      <c r="A4" s="97"/>
      <c r="B4" s="113"/>
      <c r="C4" s="116"/>
      <c r="D4" s="423" t="str">
        <f>[26]Capa!H4</f>
        <v>PLANILHA ORÇAMENTÁRIA</v>
      </c>
      <c r="E4" s="424"/>
      <c r="F4" s="424"/>
      <c r="G4" s="424"/>
      <c r="H4" s="424"/>
      <c r="I4" s="423" t="s">
        <v>125</v>
      </c>
      <c r="J4" s="424"/>
      <c r="K4" s="119">
        <f>[26]Capa!AB4</f>
        <v>0</v>
      </c>
      <c r="L4" s="139" t="s">
        <v>3</v>
      </c>
      <c r="M4" s="138"/>
      <c r="N4" s="139" t="s">
        <v>98</v>
      </c>
    </row>
    <row r="5" spans="1:20" ht="15" customHeight="1" x14ac:dyDescent="0.25">
      <c r="A5" s="97"/>
      <c r="B5" s="113"/>
      <c r="C5" s="116"/>
      <c r="D5" s="141" t="str">
        <f>[26]Capa!H5</f>
        <v>PLANILHA TIPO:</v>
      </c>
      <c r="E5" s="141" t="str">
        <f>[26]Capa!M5</f>
        <v>PLANILHA QUANTITATIVA ELABORADA POR:</v>
      </c>
      <c r="F5" s="351" t="str">
        <f>[26]Capa!R5</f>
        <v>PLANILHA DE CUSTOS ELABORADA POR:</v>
      </c>
      <c r="G5" s="352"/>
      <c r="H5" s="352"/>
      <c r="I5" s="147" t="s">
        <v>78</v>
      </c>
      <c r="J5" s="148" t="str">
        <f>[26]Capa!Z5</f>
        <v>PLANILHA Nº</v>
      </c>
      <c r="K5" s="119">
        <f>[26]Capa!AB5</f>
        <v>0</v>
      </c>
      <c r="L5" s="139" t="s">
        <v>4</v>
      </c>
      <c r="M5" s="138"/>
      <c r="N5" s="139" t="s">
        <v>99</v>
      </c>
    </row>
    <row r="6" spans="1:20" ht="15" customHeight="1" x14ac:dyDescent="0.25">
      <c r="A6" s="97"/>
      <c r="B6" s="113"/>
      <c r="C6" s="116"/>
      <c r="D6" s="149" t="str">
        <f>[26]Capa!H7</f>
        <v>PREÇO REFERENCIAL</v>
      </c>
      <c r="E6" s="149" t="str">
        <f>[26]Capa!M7</f>
        <v>DI - AAC - CRS</v>
      </c>
      <c r="F6" s="423" t="str">
        <f>[26]Capa!R7</f>
        <v>DCO-LFL</v>
      </c>
      <c r="G6" s="424"/>
      <c r="H6" s="424"/>
      <c r="I6" s="150" t="str">
        <f>[26]Capa!W7</f>
        <v>013/20</v>
      </c>
      <c r="J6" s="151" t="str">
        <f>[26]Capa!Z7</f>
        <v>03/05</v>
      </c>
      <c r="K6" s="119" t="str">
        <f>[26]Capa!AB6</f>
        <v>X</v>
      </c>
      <c r="L6" s="139" t="s">
        <v>5</v>
      </c>
      <c r="M6" s="138" t="s">
        <v>84</v>
      </c>
      <c r="N6" s="139" t="s">
        <v>100</v>
      </c>
    </row>
    <row r="7" spans="1:20" ht="15" customHeight="1" x14ac:dyDescent="0.25">
      <c r="A7" s="97"/>
      <c r="B7" s="113"/>
      <c r="C7" s="116"/>
      <c r="D7" s="351" t="s">
        <v>7</v>
      </c>
      <c r="E7" s="352"/>
      <c r="F7" s="352"/>
      <c r="G7" s="352"/>
      <c r="H7" s="352"/>
      <c r="I7" s="141" t="s">
        <v>8</v>
      </c>
      <c r="J7" s="141" t="s">
        <v>9</v>
      </c>
      <c r="K7" s="119">
        <f>[26]Capa!AB7</f>
        <v>0</v>
      </c>
      <c r="L7" s="139" t="s">
        <v>6</v>
      </c>
      <c r="M7" s="138"/>
      <c r="N7" s="139" t="s">
        <v>101</v>
      </c>
    </row>
    <row r="8" spans="1:20" ht="15" customHeight="1" x14ac:dyDescent="0.25">
      <c r="A8" s="97"/>
      <c r="B8" s="113"/>
      <c r="C8" s="116"/>
      <c r="D8" s="423" t="str">
        <f>[26]Capa!H9</f>
        <v>CIVIL</v>
      </c>
      <c r="E8" s="424"/>
      <c r="F8" s="424"/>
      <c r="G8" s="424"/>
      <c r="H8" s="424"/>
      <c r="I8" s="152">
        <f>[26]Capa!W9</f>
        <v>0</v>
      </c>
      <c r="J8" s="149">
        <f>[26]Capa!Z9</f>
        <v>0</v>
      </c>
      <c r="K8" s="119">
        <f>[26]Capa!AB8</f>
        <v>0</v>
      </c>
      <c r="L8" s="139" t="s">
        <v>10</v>
      </c>
      <c r="M8" s="138"/>
      <c r="N8" s="139" t="s">
        <v>102</v>
      </c>
    </row>
    <row r="9" spans="1:20" ht="15" customHeight="1" x14ac:dyDescent="0.25">
      <c r="A9" s="97"/>
      <c r="B9" s="113"/>
      <c r="C9" s="116"/>
      <c r="D9" s="351" t="s">
        <v>11</v>
      </c>
      <c r="E9" s="352"/>
      <c r="F9" s="352"/>
      <c r="G9" s="352"/>
      <c r="H9" s="352"/>
      <c r="I9" s="352"/>
      <c r="J9" s="380"/>
      <c r="K9" s="153"/>
      <c r="L9" s="106"/>
      <c r="M9" s="107"/>
      <c r="N9" s="139"/>
    </row>
    <row r="10" spans="1:20" ht="28.5" customHeight="1" x14ac:dyDescent="0.25">
      <c r="A10" s="97"/>
      <c r="B10" s="113"/>
      <c r="C10" s="116"/>
      <c r="D10" s="423" t="str">
        <f>[26]Capa!H11</f>
        <v>PORTARIA 4 (01306)</v>
      </c>
      <c r="E10" s="424"/>
      <c r="F10" s="424"/>
      <c r="G10" s="424"/>
      <c r="H10" s="424"/>
      <c r="I10" s="424"/>
      <c r="J10" s="425"/>
      <c r="K10" s="115"/>
      <c r="L10" s="116"/>
      <c r="M10" s="116"/>
      <c r="N10" s="116"/>
    </row>
    <row r="11" spans="1:20" s="99" customFormat="1" ht="50.25" customHeight="1" x14ac:dyDescent="0.25">
      <c r="A11" s="417" t="s">
        <v>62</v>
      </c>
      <c r="B11" s="415" t="s">
        <v>126</v>
      </c>
      <c r="C11" s="415" t="s">
        <v>127</v>
      </c>
      <c r="D11" s="421" t="s">
        <v>13</v>
      </c>
      <c r="E11" s="421"/>
      <c r="F11" s="415" t="s">
        <v>128</v>
      </c>
      <c r="G11" s="417" t="s">
        <v>129</v>
      </c>
      <c r="H11" s="413" t="s">
        <v>130</v>
      </c>
      <c r="I11" s="415" t="s">
        <v>131</v>
      </c>
      <c r="J11" s="417" t="s">
        <v>132</v>
      </c>
      <c r="K11" s="154" t="s">
        <v>90</v>
      </c>
      <c r="L11" s="415" t="s">
        <v>133</v>
      </c>
      <c r="M11" s="417" t="s">
        <v>77</v>
      </c>
      <c r="N11" s="419"/>
    </row>
    <row r="12" spans="1:20" s="99" customFormat="1" ht="18" customHeight="1" x14ac:dyDescent="0.25">
      <c r="A12" s="418"/>
      <c r="B12" s="416"/>
      <c r="C12" s="416"/>
      <c r="D12" s="422"/>
      <c r="E12" s="422"/>
      <c r="F12" s="416"/>
      <c r="G12" s="418"/>
      <c r="H12" s="414"/>
      <c r="I12" s="416"/>
      <c r="J12" s="418"/>
      <c r="K12" s="155">
        <v>0.22120000000000001</v>
      </c>
      <c r="L12" s="416"/>
      <c r="M12" s="418"/>
      <c r="N12" s="420"/>
    </row>
    <row r="13" spans="1:20" s="100" customFormat="1" ht="18" customHeight="1" x14ac:dyDescent="0.25">
      <c r="A13" s="156" t="s">
        <v>280</v>
      </c>
      <c r="B13" s="157"/>
      <c r="C13" s="157"/>
      <c r="D13" s="157"/>
      <c r="E13" s="157"/>
      <c r="F13" s="157"/>
      <c r="G13" s="157"/>
      <c r="H13" s="157"/>
      <c r="I13" s="157"/>
      <c r="J13" s="157"/>
      <c r="K13" s="157"/>
      <c r="L13" s="157"/>
      <c r="M13" s="157"/>
      <c r="N13" s="157"/>
      <c r="P13" s="99"/>
      <c r="Q13" s="99"/>
      <c r="R13" s="99"/>
      <c r="S13" s="99"/>
      <c r="T13" s="99"/>
    </row>
    <row r="14" spans="1:20" s="100" customFormat="1" ht="18" customHeight="1" x14ac:dyDescent="0.25">
      <c r="A14" s="158" t="s">
        <v>134</v>
      </c>
      <c r="B14" s="159"/>
      <c r="C14" s="158"/>
      <c r="D14" s="412" t="s">
        <v>281</v>
      </c>
      <c r="E14" s="405"/>
      <c r="F14" s="160"/>
      <c r="G14" s="161"/>
      <c r="H14" s="162"/>
      <c r="I14" s="163"/>
      <c r="J14" s="164">
        <f>SUBTOTAL(9,J15:J36)</f>
        <v>226895.01704276667</v>
      </c>
      <c r="K14" s="164">
        <f>SUBTOTAL(9,K15:K36)</f>
        <v>277084.19481262664</v>
      </c>
      <c r="L14" s="216">
        <f>SUBTOTAL(9,L15:L36)</f>
        <v>0.30082372773624821</v>
      </c>
      <c r="M14" s="406"/>
      <c r="N14" s="407"/>
      <c r="P14" s="99"/>
      <c r="Q14" s="99"/>
      <c r="R14" s="99"/>
      <c r="S14" s="99"/>
      <c r="T14" s="99"/>
    </row>
    <row r="15" spans="1:20" s="100" customFormat="1" ht="15" customHeight="1" outlineLevel="1" x14ac:dyDescent="0.25">
      <c r="A15" s="175"/>
      <c r="B15" s="167"/>
      <c r="C15" s="176"/>
      <c r="D15" s="398"/>
      <c r="E15" s="399"/>
      <c r="F15" s="169"/>
      <c r="G15" s="281"/>
      <c r="H15" s="171"/>
      <c r="I15" s="172"/>
      <c r="J15" s="173"/>
      <c r="K15" s="173"/>
      <c r="L15" s="217"/>
      <c r="M15" s="396"/>
      <c r="N15" s="397"/>
      <c r="O15" s="101"/>
      <c r="P15" s="99"/>
      <c r="Q15" s="99"/>
      <c r="R15" s="99"/>
      <c r="S15" s="99"/>
      <c r="T15" s="99"/>
    </row>
    <row r="16" spans="1:20" s="100" customFormat="1" ht="15" customHeight="1" outlineLevel="1" x14ac:dyDescent="0.25">
      <c r="A16" s="218" t="s">
        <v>137</v>
      </c>
      <c r="B16" s="167"/>
      <c r="C16" s="190"/>
      <c r="D16" s="430" t="s">
        <v>282</v>
      </c>
      <c r="E16" s="431"/>
      <c r="F16" s="169"/>
      <c r="G16" s="170"/>
      <c r="H16" s="171"/>
      <c r="I16" s="172"/>
      <c r="J16" s="173"/>
      <c r="K16" s="173"/>
      <c r="L16" s="217"/>
      <c r="M16" s="396"/>
      <c r="N16" s="397"/>
      <c r="O16" s="101"/>
      <c r="P16" s="99"/>
      <c r="Q16" s="99"/>
      <c r="R16" s="99"/>
      <c r="S16" s="99"/>
      <c r="T16" s="99"/>
    </row>
    <row r="17" spans="1:20" s="100" customFormat="1" ht="15" customHeight="1" outlineLevel="1" x14ac:dyDescent="0.25">
      <c r="A17" s="175" t="s">
        <v>283</v>
      </c>
      <c r="B17" s="167" t="s">
        <v>138</v>
      </c>
      <c r="C17" s="176" t="s">
        <v>284</v>
      </c>
      <c r="D17" s="439" t="s">
        <v>285</v>
      </c>
      <c r="E17" s="440"/>
      <c r="F17" s="169"/>
      <c r="G17" s="219" t="s">
        <v>286</v>
      </c>
      <c r="H17" s="220">
        <v>4</v>
      </c>
      <c r="I17" s="172">
        <v>906.7710985199999</v>
      </c>
      <c r="J17" s="173">
        <f t="shared" ref="J17:J25" si="0">I17*H17</f>
        <v>3627.0843940799996</v>
      </c>
      <c r="K17" s="173">
        <f t="shared" ref="K17:K25" si="1">J17*(1+$K$12)</f>
        <v>4429.3954620504956</v>
      </c>
      <c r="L17" s="217">
        <f t="shared" ref="L17:L25" si="2">K17/$K$289</f>
        <v>4.8088894258768869E-3</v>
      </c>
      <c r="M17" s="396"/>
      <c r="N17" s="397"/>
      <c r="O17" s="101"/>
      <c r="P17" s="99"/>
      <c r="Q17" s="99"/>
      <c r="R17" s="99"/>
      <c r="S17" s="99"/>
      <c r="T17" s="99"/>
    </row>
    <row r="18" spans="1:20" s="100" customFormat="1" ht="15.75" customHeight="1" outlineLevel="1" x14ac:dyDescent="0.25">
      <c r="A18" s="175" t="s">
        <v>287</v>
      </c>
      <c r="B18" s="167" t="s">
        <v>138</v>
      </c>
      <c r="C18" s="221" t="s">
        <v>288</v>
      </c>
      <c r="D18" s="398" t="s">
        <v>289</v>
      </c>
      <c r="E18" s="399"/>
      <c r="F18" s="169"/>
      <c r="G18" s="219" t="s">
        <v>286</v>
      </c>
      <c r="H18" s="220">
        <v>4</v>
      </c>
      <c r="I18" s="172">
        <v>835.70109851999996</v>
      </c>
      <c r="J18" s="173">
        <f t="shared" si="0"/>
        <v>3342.8043940799998</v>
      </c>
      <c r="K18" s="173">
        <f t="shared" si="1"/>
        <v>4082.2327260504962</v>
      </c>
      <c r="L18" s="217">
        <f t="shared" si="2"/>
        <v>4.4319830907997198E-3</v>
      </c>
      <c r="M18" s="396"/>
      <c r="N18" s="397"/>
      <c r="O18" s="101"/>
      <c r="P18" s="99"/>
      <c r="Q18" s="99"/>
      <c r="R18" s="99"/>
      <c r="S18" s="99"/>
      <c r="T18" s="99"/>
    </row>
    <row r="19" spans="1:20" s="100" customFormat="1" ht="15" customHeight="1" outlineLevel="1" x14ac:dyDescent="0.25">
      <c r="A19" s="175" t="s">
        <v>290</v>
      </c>
      <c r="B19" s="167" t="s">
        <v>67</v>
      </c>
      <c r="C19" s="222">
        <v>110400</v>
      </c>
      <c r="D19" s="394" t="s">
        <v>291</v>
      </c>
      <c r="E19" s="438"/>
      <c r="F19" s="282"/>
      <c r="G19" s="223" t="s">
        <v>292</v>
      </c>
      <c r="H19" s="220">
        <v>16</v>
      </c>
      <c r="I19" s="172">
        <v>130.69999999999999</v>
      </c>
      <c r="J19" s="173">
        <f t="shared" si="0"/>
        <v>2091.1999999999998</v>
      </c>
      <c r="K19" s="173">
        <f t="shared" si="1"/>
        <v>2553.7734399999999</v>
      </c>
      <c r="L19" s="217">
        <f t="shared" si="2"/>
        <v>2.772571154894374E-3</v>
      </c>
      <c r="M19" s="396"/>
      <c r="N19" s="397"/>
      <c r="O19" s="101"/>
      <c r="P19" s="99"/>
      <c r="Q19" s="99"/>
      <c r="R19" s="99"/>
      <c r="S19" s="99"/>
      <c r="T19" s="99"/>
    </row>
    <row r="20" spans="1:20" s="100" customFormat="1" ht="15" customHeight="1" outlineLevel="1" x14ac:dyDescent="0.25">
      <c r="A20" s="175" t="s">
        <v>293</v>
      </c>
      <c r="B20" s="167" t="s">
        <v>74</v>
      </c>
      <c r="C20" s="224">
        <v>600000023</v>
      </c>
      <c r="D20" s="394" t="s">
        <v>294</v>
      </c>
      <c r="E20" s="438"/>
      <c r="F20" s="282"/>
      <c r="G20" s="219" t="s">
        <v>286</v>
      </c>
      <c r="H20" s="220">
        <v>4</v>
      </c>
      <c r="I20" s="172">
        <v>379.17333333333335</v>
      </c>
      <c r="J20" s="173">
        <f t="shared" si="0"/>
        <v>1516.6933333333334</v>
      </c>
      <c r="K20" s="173">
        <f t="shared" si="1"/>
        <v>1852.1858986666668</v>
      </c>
      <c r="L20" s="217">
        <f t="shared" si="2"/>
        <v>2.0108742285867439E-3</v>
      </c>
      <c r="M20" s="396"/>
      <c r="N20" s="397"/>
      <c r="O20" s="101"/>
      <c r="P20" s="99"/>
      <c r="Q20" s="99"/>
      <c r="R20" s="99"/>
      <c r="S20" s="99"/>
      <c r="T20" s="99"/>
    </row>
    <row r="21" spans="1:20" s="100" customFormat="1" ht="15.75" customHeight="1" outlineLevel="1" x14ac:dyDescent="0.25">
      <c r="A21" s="175" t="s">
        <v>295</v>
      </c>
      <c r="B21" s="167" t="s">
        <v>74</v>
      </c>
      <c r="C21" s="225">
        <v>600000011</v>
      </c>
      <c r="D21" s="394" t="s">
        <v>296</v>
      </c>
      <c r="E21" s="438"/>
      <c r="F21" s="282"/>
      <c r="G21" s="219" t="s">
        <v>286</v>
      </c>
      <c r="H21" s="220">
        <v>4</v>
      </c>
      <c r="I21" s="172">
        <v>264.95333333333332</v>
      </c>
      <c r="J21" s="173">
        <f t="shared" si="0"/>
        <v>1059.8133333333333</v>
      </c>
      <c r="K21" s="173">
        <f t="shared" si="1"/>
        <v>1294.2440426666667</v>
      </c>
      <c r="L21" s="217">
        <f t="shared" si="2"/>
        <v>1.4051300103158264E-3</v>
      </c>
      <c r="M21" s="396"/>
      <c r="N21" s="397"/>
      <c r="O21" s="101"/>
      <c r="P21" s="99"/>
      <c r="Q21" s="99"/>
      <c r="R21" s="99"/>
      <c r="S21" s="99"/>
      <c r="T21" s="99"/>
    </row>
    <row r="22" spans="1:20" s="100" customFormat="1" ht="15" customHeight="1" outlineLevel="1" x14ac:dyDescent="0.25">
      <c r="A22" s="175" t="s">
        <v>297</v>
      </c>
      <c r="B22" s="167" t="s">
        <v>66</v>
      </c>
      <c r="C22" s="226">
        <v>10505</v>
      </c>
      <c r="D22" s="394" t="s">
        <v>298</v>
      </c>
      <c r="E22" s="438"/>
      <c r="F22" s="282"/>
      <c r="G22" s="223" t="s">
        <v>299</v>
      </c>
      <c r="H22" s="220">
        <v>270</v>
      </c>
      <c r="I22" s="172">
        <v>118.56</v>
      </c>
      <c r="J22" s="173">
        <f t="shared" si="0"/>
        <v>32011.200000000001</v>
      </c>
      <c r="K22" s="173">
        <f t="shared" si="1"/>
        <v>39092.077440000001</v>
      </c>
      <c r="L22" s="217">
        <f t="shared" si="2"/>
        <v>4.2441339782686875E-2</v>
      </c>
      <c r="M22" s="396"/>
      <c r="N22" s="397"/>
      <c r="O22" s="101"/>
      <c r="P22" s="99"/>
      <c r="Q22" s="99"/>
      <c r="R22" s="99"/>
      <c r="S22" s="99"/>
      <c r="T22" s="99"/>
    </row>
    <row r="23" spans="1:20" s="100" customFormat="1" ht="15" customHeight="1" outlineLevel="1" x14ac:dyDescent="0.25">
      <c r="A23" s="175" t="s">
        <v>300</v>
      </c>
      <c r="B23" s="167" t="s">
        <v>66</v>
      </c>
      <c r="C23" s="222">
        <v>10506</v>
      </c>
      <c r="D23" s="394" t="s">
        <v>301</v>
      </c>
      <c r="E23" s="438"/>
      <c r="F23" s="282"/>
      <c r="G23" s="223" t="s">
        <v>299</v>
      </c>
      <c r="H23" s="220">
        <v>11</v>
      </c>
      <c r="I23" s="172">
        <v>194.66</v>
      </c>
      <c r="J23" s="173">
        <f t="shared" si="0"/>
        <v>2141.2599999999998</v>
      </c>
      <c r="K23" s="173">
        <f t="shared" si="1"/>
        <v>2614.906712</v>
      </c>
      <c r="L23" s="217">
        <f t="shared" si="2"/>
        <v>2.8389420959875323E-3</v>
      </c>
      <c r="M23" s="396"/>
      <c r="N23" s="397"/>
      <c r="O23" s="101"/>
      <c r="P23" s="99"/>
      <c r="Q23" s="99"/>
      <c r="R23" s="99"/>
      <c r="S23" s="99"/>
      <c r="T23" s="99"/>
    </row>
    <row r="24" spans="1:20" s="100" customFormat="1" ht="15" customHeight="1" outlineLevel="1" x14ac:dyDescent="0.25">
      <c r="A24" s="175" t="s">
        <v>302</v>
      </c>
      <c r="B24" s="167" t="s">
        <v>66</v>
      </c>
      <c r="C24" s="222">
        <v>10507</v>
      </c>
      <c r="D24" s="394" t="s">
        <v>303</v>
      </c>
      <c r="E24" s="438"/>
      <c r="F24" s="282"/>
      <c r="G24" s="223" t="s">
        <v>299</v>
      </c>
      <c r="H24" s="220">
        <v>5.28</v>
      </c>
      <c r="I24" s="172">
        <v>198.68</v>
      </c>
      <c r="J24" s="173">
        <f t="shared" si="0"/>
        <v>1049.0304000000001</v>
      </c>
      <c r="K24" s="173">
        <f t="shared" si="1"/>
        <v>1281.0759244800001</v>
      </c>
      <c r="L24" s="217">
        <f t="shared" si="2"/>
        <v>1.3908336972299673E-3</v>
      </c>
      <c r="M24" s="396"/>
      <c r="N24" s="397"/>
      <c r="O24" s="101"/>
      <c r="P24" s="99"/>
      <c r="Q24" s="99"/>
      <c r="R24" s="99"/>
      <c r="S24" s="99"/>
      <c r="T24" s="99"/>
    </row>
    <row r="25" spans="1:20" s="100" customFormat="1" ht="15.75" customHeight="1" outlineLevel="1" x14ac:dyDescent="0.25">
      <c r="A25" s="175" t="s">
        <v>304</v>
      </c>
      <c r="B25" s="167" t="s">
        <v>138</v>
      </c>
      <c r="C25" s="227" t="s">
        <v>305</v>
      </c>
      <c r="D25" s="394" t="s">
        <v>306</v>
      </c>
      <c r="E25" s="438"/>
      <c r="F25" s="282"/>
      <c r="G25" s="223" t="s">
        <v>299</v>
      </c>
      <c r="H25" s="220">
        <v>6</v>
      </c>
      <c r="I25" s="172">
        <v>622.80927798999994</v>
      </c>
      <c r="J25" s="173">
        <f t="shared" si="0"/>
        <v>3736.8556679399999</v>
      </c>
      <c r="K25" s="173">
        <f t="shared" si="1"/>
        <v>4563.4481416883282</v>
      </c>
      <c r="L25" s="217">
        <f t="shared" si="2"/>
        <v>4.9544272355269677E-3</v>
      </c>
      <c r="M25" s="396"/>
      <c r="N25" s="397"/>
      <c r="O25" s="101"/>
      <c r="P25" s="99"/>
      <c r="Q25" s="99"/>
      <c r="R25" s="99"/>
      <c r="S25" s="99"/>
      <c r="T25" s="99"/>
    </row>
    <row r="26" spans="1:20" s="100" customFormat="1" ht="15" customHeight="1" outlineLevel="1" x14ac:dyDescent="0.25">
      <c r="A26" s="175"/>
      <c r="B26" s="167"/>
      <c r="C26" s="221"/>
      <c r="D26" s="228"/>
      <c r="E26" s="229"/>
      <c r="F26" s="169"/>
      <c r="G26" s="230"/>
      <c r="H26" s="220"/>
      <c r="I26" s="172"/>
      <c r="J26" s="173"/>
      <c r="K26" s="173"/>
      <c r="L26" s="217"/>
      <c r="M26" s="396"/>
      <c r="N26" s="397"/>
      <c r="O26" s="101"/>
      <c r="P26" s="99"/>
      <c r="Q26" s="99"/>
      <c r="R26" s="99"/>
      <c r="S26" s="99"/>
      <c r="T26" s="99"/>
    </row>
    <row r="27" spans="1:20" s="100" customFormat="1" ht="15" customHeight="1" outlineLevel="1" x14ac:dyDescent="0.25">
      <c r="A27" s="218" t="s">
        <v>142</v>
      </c>
      <c r="B27" s="167"/>
      <c r="C27" s="190"/>
      <c r="D27" s="430" t="s">
        <v>307</v>
      </c>
      <c r="E27" s="431"/>
      <c r="F27" s="169"/>
      <c r="G27" s="230"/>
      <c r="H27" s="220"/>
      <c r="I27" s="172"/>
      <c r="J27" s="173"/>
      <c r="K27" s="173"/>
      <c r="L27" s="217"/>
      <c r="M27" s="396"/>
      <c r="N27" s="397"/>
      <c r="O27" s="101"/>
      <c r="P27" s="99"/>
      <c r="Q27" s="99"/>
      <c r="R27" s="99"/>
      <c r="S27" s="99"/>
      <c r="T27" s="99"/>
    </row>
    <row r="28" spans="1:20" s="100" customFormat="1" ht="15.75" customHeight="1" outlineLevel="1" x14ac:dyDescent="0.25">
      <c r="A28" s="175" t="s">
        <v>308</v>
      </c>
      <c r="B28" s="167" t="s">
        <v>68</v>
      </c>
      <c r="C28" s="231" t="s">
        <v>309</v>
      </c>
      <c r="D28" s="436" t="s">
        <v>310</v>
      </c>
      <c r="E28" s="437"/>
      <c r="F28" s="169"/>
      <c r="G28" s="230" t="s">
        <v>311</v>
      </c>
      <c r="H28" s="220">
        <f>H17*180</f>
        <v>720</v>
      </c>
      <c r="I28" s="172" t="s">
        <v>532</v>
      </c>
      <c r="J28" s="173">
        <f>I28*H28</f>
        <v>104522.4</v>
      </c>
      <c r="K28" s="173">
        <f>J28*(1+$K$12)</f>
        <v>127642.75487999999</v>
      </c>
      <c r="L28" s="217">
        <f>K28/$K$289</f>
        <v>0.13857870661836827</v>
      </c>
      <c r="M28" s="396"/>
      <c r="N28" s="397"/>
      <c r="O28" s="101"/>
      <c r="P28" s="99"/>
      <c r="Q28" s="99"/>
      <c r="R28" s="99"/>
      <c r="S28" s="99"/>
      <c r="T28" s="99"/>
    </row>
    <row r="29" spans="1:20" s="100" customFormat="1" ht="15" customHeight="1" outlineLevel="1" x14ac:dyDescent="0.25">
      <c r="A29" s="175" t="s">
        <v>312</v>
      </c>
      <c r="B29" s="167" t="s">
        <v>68</v>
      </c>
      <c r="C29" s="231" t="s">
        <v>313</v>
      </c>
      <c r="D29" s="398" t="s">
        <v>314</v>
      </c>
      <c r="E29" s="399"/>
      <c r="F29" s="169"/>
      <c r="G29" s="230" t="s">
        <v>311</v>
      </c>
      <c r="H29" s="220">
        <f>H18*180</f>
        <v>720</v>
      </c>
      <c r="I29" s="172" t="s">
        <v>533</v>
      </c>
      <c r="J29" s="173">
        <f>I29*H29</f>
        <v>30866.399999999998</v>
      </c>
      <c r="K29" s="173">
        <f>J29*(1+$K$12)</f>
        <v>37694.047679999996</v>
      </c>
      <c r="L29" s="217">
        <f>K29/$K$289</f>
        <v>4.0923532084655559E-2</v>
      </c>
      <c r="M29" s="396"/>
      <c r="N29" s="397"/>
      <c r="O29" s="101"/>
      <c r="P29" s="99"/>
      <c r="Q29" s="99"/>
      <c r="R29" s="99"/>
      <c r="S29" s="99"/>
      <c r="T29" s="99"/>
    </row>
    <row r="30" spans="1:20" s="100" customFormat="1" ht="15" customHeight="1" outlineLevel="1" x14ac:dyDescent="0.25">
      <c r="A30" s="175"/>
      <c r="B30" s="167"/>
      <c r="C30" s="221"/>
      <c r="D30" s="432"/>
      <c r="E30" s="433"/>
      <c r="F30" s="169"/>
      <c r="G30" s="230"/>
      <c r="H30" s="220"/>
      <c r="I30" s="172"/>
      <c r="J30" s="173"/>
      <c r="K30" s="173"/>
      <c r="L30" s="217"/>
      <c r="M30" s="396"/>
      <c r="N30" s="397"/>
      <c r="O30" s="101"/>
      <c r="P30" s="99"/>
      <c r="Q30" s="99"/>
      <c r="R30" s="99"/>
      <c r="S30" s="99"/>
      <c r="T30" s="99"/>
    </row>
    <row r="31" spans="1:20" s="100" customFormat="1" ht="15.75" outlineLevel="1" x14ac:dyDescent="0.25">
      <c r="A31" s="218" t="s">
        <v>147</v>
      </c>
      <c r="B31" s="167"/>
      <c r="C31" s="221"/>
      <c r="D31" s="430" t="s">
        <v>315</v>
      </c>
      <c r="E31" s="431"/>
      <c r="F31" s="169"/>
      <c r="G31" s="230"/>
      <c r="H31" s="220"/>
      <c r="I31" s="172"/>
      <c r="J31" s="173"/>
      <c r="K31" s="173"/>
      <c r="L31" s="217"/>
      <c r="M31" s="396"/>
      <c r="N31" s="397"/>
      <c r="O31" s="101"/>
      <c r="P31" s="99"/>
      <c r="Q31" s="99"/>
      <c r="R31" s="99"/>
      <c r="S31" s="99"/>
      <c r="T31" s="99"/>
    </row>
    <row r="32" spans="1:20" s="100" customFormat="1" ht="15" customHeight="1" outlineLevel="1" x14ac:dyDescent="0.25">
      <c r="A32" s="175" t="s">
        <v>316</v>
      </c>
      <c r="B32" s="167" t="s">
        <v>138</v>
      </c>
      <c r="C32" s="221" t="s">
        <v>317</v>
      </c>
      <c r="D32" s="398" t="s">
        <v>318</v>
      </c>
      <c r="E32" s="399"/>
      <c r="F32" s="169"/>
      <c r="G32" s="230" t="s">
        <v>319</v>
      </c>
      <c r="H32" s="220">
        <v>15</v>
      </c>
      <c r="I32" s="172">
        <v>1984.195334</v>
      </c>
      <c r="J32" s="173">
        <f>I32*H32</f>
        <v>29762.93001</v>
      </c>
      <c r="K32" s="173">
        <f>J32*(1+$K$12)</f>
        <v>36346.490128212004</v>
      </c>
      <c r="L32" s="217">
        <f>K32/$K$289</f>
        <v>3.9460520864033156E-2</v>
      </c>
      <c r="M32" s="396"/>
      <c r="N32" s="397"/>
      <c r="O32" s="101"/>
      <c r="P32" s="99"/>
      <c r="Q32" s="99"/>
      <c r="R32" s="99"/>
      <c r="S32" s="99"/>
      <c r="T32" s="99"/>
    </row>
    <row r="33" spans="1:20" s="100" customFormat="1" ht="15" customHeight="1" outlineLevel="1" x14ac:dyDescent="0.25">
      <c r="A33" s="175" t="s">
        <v>320</v>
      </c>
      <c r="B33" s="167" t="s">
        <v>75</v>
      </c>
      <c r="C33" s="221">
        <v>700000018</v>
      </c>
      <c r="D33" s="398" t="s">
        <v>321</v>
      </c>
      <c r="E33" s="399"/>
      <c r="F33" s="169"/>
      <c r="G33" s="230" t="s">
        <v>319</v>
      </c>
      <c r="H33" s="220">
        <v>10</v>
      </c>
      <c r="I33" s="172">
        <v>551.53055099999995</v>
      </c>
      <c r="J33" s="173">
        <f>I33*H33</f>
        <v>5515.3055099999992</v>
      </c>
      <c r="K33" s="173">
        <f>J33*(1+$K$12)</f>
        <v>6735.2910888119995</v>
      </c>
      <c r="L33" s="217">
        <f>K33/$K$289</f>
        <v>7.3123455276664136E-3</v>
      </c>
      <c r="M33" s="396"/>
      <c r="N33" s="397"/>
      <c r="O33" s="101"/>
      <c r="P33" s="99"/>
      <c r="Q33" s="99"/>
      <c r="R33" s="99"/>
      <c r="S33" s="99"/>
      <c r="T33" s="99"/>
    </row>
    <row r="34" spans="1:20" s="100" customFormat="1" ht="15.75" outlineLevel="1" x14ac:dyDescent="0.25">
      <c r="A34" s="175" t="s">
        <v>322</v>
      </c>
      <c r="B34" s="167" t="s">
        <v>138</v>
      </c>
      <c r="C34" s="221" t="s">
        <v>323</v>
      </c>
      <c r="D34" s="398" t="s">
        <v>324</v>
      </c>
      <c r="E34" s="399"/>
      <c r="F34" s="169"/>
      <c r="G34" s="230" t="s">
        <v>325</v>
      </c>
      <c r="H34" s="220">
        <v>1</v>
      </c>
      <c r="I34" s="172">
        <v>883.84</v>
      </c>
      <c r="J34" s="173">
        <f>I34*H34</f>
        <v>883.84</v>
      </c>
      <c r="K34" s="173">
        <f>J34*(1+$K$12)</f>
        <v>1079.3454080000001</v>
      </c>
      <c r="L34" s="217">
        <f>K34/$K$289</f>
        <v>1.1718196679140417E-3</v>
      </c>
      <c r="M34" s="396"/>
      <c r="N34" s="397"/>
      <c r="O34" s="101"/>
      <c r="P34" s="99"/>
      <c r="Q34" s="99"/>
      <c r="R34" s="99"/>
      <c r="S34" s="99"/>
      <c r="T34" s="99"/>
    </row>
    <row r="35" spans="1:20" s="100" customFormat="1" ht="15.75" outlineLevel="1" x14ac:dyDescent="0.25">
      <c r="A35" s="175" t="s">
        <v>326</v>
      </c>
      <c r="B35" s="167" t="s">
        <v>138</v>
      </c>
      <c r="C35" s="221" t="s">
        <v>327</v>
      </c>
      <c r="D35" s="398" t="s">
        <v>328</v>
      </c>
      <c r="E35" s="399"/>
      <c r="F35" s="169"/>
      <c r="G35" s="230" t="s">
        <v>157</v>
      </c>
      <c r="H35" s="220">
        <v>60</v>
      </c>
      <c r="I35" s="172">
        <v>79.47</v>
      </c>
      <c r="J35" s="173">
        <f>I35*H35</f>
        <v>4768.2</v>
      </c>
      <c r="K35" s="173">
        <f>J35*(1+$K$12)</f>
        <v>5822.9258399999999</v>
      </c>
      <c r="L35" s="217">
        <f>K35/$K$289</f>
        <v>6.3218122517058892E-3</v>
      </c>
      <c r="M35" s="396"/>
      <c r="N35" s="397"/>
      <c r="O35" s="101"/>
      <c r="P35" s="99"/>
      <c r="Q35" s="99"/>
      <c r="R35" s="99"/>
      <c r="S35" s="99"/>
      <c r="T35" s="99"/>
    </row>
    <row r="36" spans="1:20" s="100" customFormat="1" ht="15" customHeight="1" outlineLevel="1" x14ac:dyDescent="0.25">
      <c r="A36" s="175"/>
      <c r="B36" s="167"/>
      <c r="C36" s="166"/>
      <c r="D36" s="398"/>
      <c r="E36" s="399"/>
      <c r="F36" s="169"/>
      <c r="G36" s="186"/>
      <c r="H36" s="232"/>
      <c r="I36" s="172"/>
      <c r="J36" s="173"/>
      <c r="K36" s="173"/>
      <c r="L36" s="217"/>
      <c r="M36" s="181"/>
      <c r="N36" s="182"/>
      <c r="O36" s="101"/>
      <c r="P36" s="99"/>
      <c r="Q36" s="99"/>
      <c r="R36" s="99"/>
      <c r="S36" s="99"/>
      <c r="T36" s="99"/>
    </row>
    <row r="37" spans="1:20" s="100" customFormat="1" ht="18" customHeight="1" x14ac:dyDescent="0.25">
      <c r="A37" s="193" t="s">
        <v>173</v>
      </c>
      <c r="B37" s="194"/>
      <c r="C37" s="193"/>
      <c r="D37" s="412" t="s">
        <v>329</v>
      </c>
      <c r="E37" s="405"/>
      <c r="F37" s="195"/>
      <c r="G37" s="196"/>
      <c r="H37" s="233"/>
      <c r="I37" s="187"/>
      <c r="J37" s="164">
        <f>SUBTOTAL(9,J38:J55)</f>
        <v>141971.13014652001</v>
      </c>
      <c r="K37" s="164">
        <f>SUBTOTAL(9,K38:K55)</f>
        <v>173375.14413493022</v>
      </c>
      <c r="L37" s="216">
        <f>SUBTOTAL(9,L38:L55)</f>
        <v>0.18822927518745047</v>
      </c>
      <c r="M37" s="406"/>
      <c r="N37" s="407"/>
      <c r="O37" s="101"/>
      <c r="P37" s="99"/>
      <c r="Q37" s="99"/>
      <c r="R37" s="99"/>
      <c r="S37" s="99"/>
      <c r="T37" s="99"/>
    </row>
    <row r="38" spans="1:20" s="100" customFormat="1" ht="15" customHeight="1" outlineLevel="1" x14ac:dyDescent="0.25">
      <c r="A38" s="166"/>
      <c r="B38" s="167"/>
      <c r="C38" s="168"/>
      <c r="D38" s="398"/>
      <c r="E38" s="399"/>
      <c r="F38" s="191"/>
      <c r="G38" s="180"/>
      <c r="H38" s="234"/>
      <c r="I38" s="172"/>
      <c r="J38" s="173"/>
      <c r="K38" s="173"/>
      <c r="L38" s="217"/>
      <c r="M38" s="396"/>
      <c r="N38" s="397"/>
      <c r="O38" s="101"/>
      <c r="P38" s="99"/>
      <c r="Q38" s="99"/>
      <c r="R38" s="99"/>
      <c r="S38" s="99"/>
      <c r="T38" s="99"/>
    </row>
    <row r="39" spans="1:20" s="100" customFormat="1" ht="15" customHeight="1" outlineLevel="1" x14ac:dyDescent="0.25">
      <c r="A39" s="235" t="s">
        <v>175</v>
      </c>
      <c r="B39" s="167"/>
      <c r="C39" s="168"/>
      <c r="D39" s="236" t="s">
        <v>330</v>
      </c>
      <c r="E39" s="237"/>
      <c r="F39" s="191"/>
      <c r="G39" s="180"/>
      <c r="H39" s="234"/>
      <c r="I39" s="172"/>
      <c r="J39" s="173"/>
      <c r="K39" s="173"/>
      <c r="L39" s="217"/>
      <c r="M39" s="396"/>
      <c r="N39" s="397"/>
      <c r="O39" s="101"/>
      <c r="P39" s="99"/>
      <c r="Q39" s="99"/>
      <c r="R39" s="99"/>
      <c r="S39" s="99"/>
      <c r="T39" s="99"/>
    </row>
    <row r="40" spans="1:20" s="100" customFormat="1" ht="15" customHeight="1" outlineLevel="1" x14ac:dyDescent="0.25">
      <c r="A40" s="166" t="s">
        <v>331</v>
      </c>
      <c r="B40" s="167" t="s">
        <v>138</v>
      </c>
      <c r="C40" s="221" t="s">
        <v>332</v>
      </c>
      <c r="D40" s="398" t="s">
        <v>333</v>
      </c>
      <c r="E40" s="399"/>
      <c r="F40" s="191"/>
      <c r="G40" s="180" t="s">
        <v>299</v>
      </c>
      <c r="H40" s="220">
        <v>210</v>
      </c>
      <c r="I40" s="172">
        <v>22.359086000000001</v>
      </c>
      <c r="J40" s="173">
        <f t="shared" ref="J40:J47" si="3">I40*H40</f>
        <v>4695.4080600000007</v>
      </c>
      <c r="K40" s="173">
        <f t="shared" ref="K40:K47" si="4">J40*(1+$K$12)</f>
        <v>5734.0323228720008</v>
      </c>
      <c r="L40" s="217">
        <f t="shared" ref="L40:L47" si="5">K40/$K$289</f>
        <v>6.225302671965644E-3</v>
      </c>
      <c r="M40" s="396"/>
      <c r="N40" s="397"/>
      <c r="O40" s="101"/>
      <c r="P40" s="99"/>
      <c r="Q40" s="99"/>
      <c r="R40" s="99"/>
      <c r="S40" s="99"/>
      <c r="T40" s="99"/>
    </row>
    <row r="41" spans="1:20" s="100" customFormat="1" ht="15" customHeight="1" outlineLevel="1" x14ac:dyDescent="0.25">
      <c r="A41" s="166" t="s">
        <v>541</v>
      </c>
      <c r="B41" s="167" t="s">
        <v>66</v>
      </c>
      <c r="C41" s="240">
        <v>175023</v>
      </c>
      <c r="D41" s="398" t="s">
        <v>617</v>
      </c>
      <c r="E41" s="399"/>
      <c r="F41" s="191"/>
      <c r="G41" s="180" t="s">
        <v>340</v>
      </c>
      <c r="H41" s="220">
        <v>300</v>
      </c>
      <c r="I41" s="172">
        <v>275.37</v>
      </c>
      <c r="J41" s="173">
        <f t="shared" si="3"/>
        <v>82611</v>
      </c>
      <c r="K41" s="173">
        <f t="shared" si="4"/>
        <v>100884.55320000001</v>
      </c>
      <c r="L41" s="217">
        <f t="shared" si="5"/>
        <v>0.10952796273765263</v>
      </c>
      <c r="M41" s="396"/>
      <c r="N41" s="397"/>
      <c r="O41" s="101"/>
      <c r="P41" s="99"/>
      <c r="Q41" s="99"/>
      <c r="R41" s="99"/>
      <c r="S41" s="99"/>
      <c r="T41" s="99"/>
    </row>
    <row r="42" spans="1:20" s="100" customFormat="1" ht="15" customHeight="1" outlineLevel="1" x14ac:dyDescent="0.25">
      <c r="A42" s="166" t="s">
        <v>334</v>
      </c>
      <c r="B42" s="167" t="s">
        <v>138</v>
      </c>
      <c r="C42" s="221" t="s">
        <v>335</v>
      </c>
      <c r="D42" s="398" t="s">
        <v>336</v>
      </c>
      <c r="E42" s="399"/>
      <c r="F42" s="191"/>
      <c r="G42" s="180" t="s">
        <v>157</v>
      </c>
      <c r="H42" s="220">
        <v>100</v>
      </c>
      <c r="I42" s="172">
        <v>8.9564459999999997</v>
      </c>
      <c r="J42" s="173">
        <f t="shared" si="3"/>
        <v>895.64459999999997</v>
      </c>
      <c r="K42" s="173">
        <f t="shared" si="4"/>
        <v>1093.76118552</v>
      </c>
      <c r="L42" s="217">
        <f t="shared" si="5"/>
        <v>1.1874705350979867E-3</v>
      </c>
      <c r="M42" s="396"/>
      <c r="N42" s="397"/>
      <c r="O42" s="101"/>
      <c r="P42" s="99"/>
      <c r="Q42" s="99"/>
      <c r="R42" s="99"/>
      <c r="S42" s="99"/>
      <c r="T42" s="99"/>
    </row>
    <row r="43" spans="1:20" s="100" customFormat="1" ht="15" customHeight="1" outlineLevel="1" x14ac:dyDescent="0.25">
      <c r="A43" s="166" t="s">
        <v>337</v>
      </c>
      <c r="B43" s="167" t="s">
        <v>138</v>
      </c>
      <c r="C43" s="221" t="s">
        <v>338</v>
      </c>
      <c r="D43" s="398" t="s">
        <v>339</v>
      </c>
      <c r="E43" s="399"/>
      <c r="F43" s="191"/>
      <c r="G43" s="180" t="s">
        <v>340</v>
      </c>
      <c r="H43" s="220">
        <v>4.26</v>
      </c>
      <c r="I43" s="172">
        <v>223.59085999999999</v>
      </c>
      <c r="J43" s="173">
        <f t="shared" si="3"/>
        <v>952.49706359999993</v>
      </c>
      <c r="K43" s="173">
        <f t="shared" si="4"/>
        <v>1163.18941406832</v>
      </c>
      <c r="L43" s="217">
        <f t="shared" si="5"/>
        <v>1.2628471134558876E-3</v>
      </c>
      <c r="M43" s="396"/>
      <c r="N43" s="397"/>
      <c r="O43" s="101"/>
      <c r="P43" s="99"/>
      <c r="Q43" s="99"/>
      <c r="R43" s="99"/>
      <c r="S43" s="99"/>
      <c r="T43" s="99"/>
    </row>
    <row r="44" spans="1:20" s="100" customFormat="1" ht="15" customHeight="1" outlineLevel="1" x14ac:dyDescent="0.25">
      <c r="A44" s="166" t="s">
        <v>618</v>
      </c>
      <c r="B44" s="167" t="s">
        <v>138</v>
      </c>
      <c r="C44" s="221" t="s">
        <v>619</v>
      </c>
      <c r="D44" s="398" t="s">
        <v>620</v>
      </c>
      <c r="E44" s="399"/>
      <c r="F44" s="191"/>
      <c r="G44" s="180" t="s">
        <v>340</v>
      </c>
      <c r="H44" s="220">
        <v>6</v>
      </c>
      <c r="I44" s="172">
        <v>84.80086</v>
      </c>
      <c r="J44" s="173">
        <f t="shared" si="3"/>
        <v>508.80516</v>
      </c>
      <c r="K44" s="173">
        <f t="shared" si="4"/>
        <v>621.35286139200002</v>
      </c>
      <c r="L44" s="217">
        <f t="shared" si="5"/>
        <v>6.7458804039662241E-4</v>
      </c>
      <c r="M44" s="396"/>
      <c r="N44" s="397"/>
      <c r="O44" s="101"/>
      <c r="P44" s="99"/>
      <c r="Q44" s="99"/>
      <c r="R44" s="99"/>
      <c r="S44" s="99"/>
      <c r="T44" s="99"/>
    </row>
    <row r="45" spans="1:20" s="100" customFormat="1" ht="15" customHeight="1" outlineLevel="1" x14ac:dyDescent="0.25">
      <c r="A45" s="166" t="s">
        <v>621</v>
      </c>
      <c r="B45" s="167" t="s">
        <v>138</v>
      </c>
      <c r="C45" s="221" t="s">
        <v>159</v>
      </c>
      <c r="D45" s="398" t="s">
        <v>622</v>
      </c>
      <c r="E45" s="399"/>
      <c r="F45" s="191"/>
      <c r="G45" s="180" t="s">
        <v>299</v>
      </c>
      <c r="H45" s="220">
        <v>4.4000000000000004</v>
      </c>
      <c r="I45" s="172">
        <v>32.173644299999999</v>
      </c>
      <c r="J45" s="173">
        <f t="shared" si="3"/>
        <v>141.56403492000001</v>
      </c>
      <c r="K45" s="173">
        <f t="shared" si="4"/>
        <v>172.87799944430401</v>
      </c>
      <c r="L45" s="217">
        <f t="shared" si="5"/>
        <v>1.8768953700729339E-4</v>
      </c>
      <c r="M45" s="396"/>
      <c r="N45" s="397"/>
      <c r="O45" s="101"/>
      <c r="P45" s="99"/>
      <c r="Q45" s="99"/>
      <c r="R45" s="99"/>
      <c r="S45" s="99"/>
      <c r="T45" s="99"/>
    </row>
    <row r="46" spans="1:20" s="100" customFormat="1" ht="15" customHeight="1" outlineLevel="1" x14ac:dyDescent="0.25">
      <c r="A46" s="166" t="s">
        <v>341</v>
      </c>
      <c r="B46" s="167" t="s">
        <v>138</v>
      </c>
      <c r="C46" s="221" t="s">
        <v>342</v>
      </c>
      <c r="D46" s="398" t="s">
        <v>623</v>
      </c>
      <c r="E46" s="399"/>
      <c r="F46" s="191"/>
      <c r="G46" s="180" t="s">
        <v>344</v>
      </c>
      <c r="H46" s="220">
        <v>200</v>
      </c>
      <c r="I46" s="172">
        <v>1.54</v>
      </c>
      <c r="J46" s="173">
        <f t="shared" si="3"/>
        <v>308</v>
      </c>
      <c r="K46" s="173">
        <f t="shared" si="4"/>
        <v>376.12960000000004</v>
      </c>
      <c r="L46" s="217">
        <f t="shared" si="5"/>
        <v>4.0835497116845223E-4</v>
      </c>
      <c r="M46" s="396"/>
      <c r="N46" s="397"/>
      <c r="O46" s="101"/>
      <c r="P46" s="99"/>
      <c r="Q46" s="99"/>
      <c r="R46" s="99"/>
      <c r="S46" s="99"/>
      <c r="T46" s="99"/>
    </row>
    <row r="47" spans="1:20" s="100" customFormat="1" ht="15" customHeight="1" outlineLevel="1" x14ac:dyDescent="0.25">
      <c r="A47" s="166" t="s">
        <v>624</v>
      </c>
      <c r="B47" s="167" t="s">
        <v>138</v>
      </c>
      <c r="C47" s="221" t="s">
        <v>625</v>
      </c>
      <c r="D47" s="398" t="s">
        <v>626</v>
      </c>
      <c r="E47" s="399"/>
      <c r="F47" s="191"/>
      <c r="G47" s="180" t="s">
        <v>319</v>
      </c>
      <c r="H47" s="220">
        <v>1</v>
      </c>
      <c r="I47" s="172">
        <v>1662.755148</v>
      </c>
      <c r="J47" s="173">
        <f t="shared" si="3"/>
        <v>1662.755148</v>
      </c>
      <c r="K47" s="173">
        <f t="shared" si="4"/>
        <v>2030.5565867376001</v>
      </c>
      <c r="L47" s="217">
        <f t="shared" si="5"/>
        <v>2.2045270471484921E-3</v>
      </c>
      <c r="M47" s="396"/>
      <c r="N47" s="397"/>
      <c r="O47" s="101"/>
      <c r="P47" s="99"/>
      <c r="Q47" s="99"/>
      <c r="R47" s="99"/>
      <c r="S47" s="99"/>
      <c r="T47" s="99"/>
    </row>
    <row r="48" spans="1:20" s="100" customFormat="1" ht="15" customHeight="1" outlineLevel="1" x14ac:dyDescent="0.25">
      <c r="A48" s="166"/>
      <c r="B48" s="167"/>
      <c r="C48" s="166"/>
      <c r="D48" s="238"/>
      <c r="E48" s="237"/>
      <c r="F48" s="191"/>
      <c r="G48" s="180"/>
      <c r="H48" s="234"/>
      <c r="I48" s="172"/>
      <c r="J48" s="173"/>
      <c r="K48" s="173"/>
      <c r="L48" s="217"/>
      <c r="M48" s="396"/>
      <c r="N48" s="397"/>
      <c r="O48" s="101"/>
      <c r="P48" s="99"/>
      <c r="Q48" s="99"/>
      <c r="R48" s="99"/>
      <c r="S48" s="99"/>
      <c r="T48" s="99"/>
    </row>
    <row r="49" spans="1:32" s="100" customFormat="1" ht="15" customHeight="1" outlineLevel="1" x14ac:dyDescent="0.25">
      <c r="A49" s="235" t="s">
        <v>177</v>
      </c>
      <c r="B49" s="167"/>
      <c r="C49" s="166"/>
      <c r="D49" s="430" t="s">
        <v>345</v>
      </c>
      <c r="E49" s="431"/>
      <c r="F49" s="191"/>
      <c r="G49" s="180"/>
      <c r="H49" s="239"/>
      <c r="I49" s="172"/>
      <c r="J49" s="173"/>
      <c r="K49" s="173"/>
      <c r="L49" s="217"/>
      <c r="M49" s="396"/>
      <c r="N49" s="397"/>
      <c r="O49" s="101"/>
      <c r="P49" s="99"/>
      <c r="Q49" s="99"/>
      <c r="R49" s="99"/>
      <c r="S49" s="99"/>
      <c r="T49" s="99"/>
    </row>
    <row r="50" spans="1:32" s="100" customFormat="1" ht="15" customHeight="1" outlineLevel="1" x14ac:dyDescent="0.25">
      <c r="A50" s="166" t="s">
        <v>346</v>
      </c>
      <c r="B50" s="167" t="s">
        <v>138</v>
      </c>
      <c r="C50" s="221" t="s">
        <v>347</v>
      </c>
      <c r="D50" s="398" t="s">
        <v>348</v>
      </c>
      <c r="E50" s="399"/>
      <c r="F50" s="191"/>
      <c r="G50" s="180" t="s">
        <v>157</v>
      </c>
      <c r="H50" s="239">
        <v>30</v>
      </c>
      <c r="I50" s="172">
        <v>8.480086</v>
      </c>
      <c r="J50" s="173">
        <f>I50*H50</f>
        <v>254.40258</v>
      </c>
      <c r="K50" s="173">
        <f>J50*(1+$K$12)</f>
        <v>310.67643069600001</v>
      </c>
      <c r="L50" s="217">
        <f>K50/$K$289</f>
        <v>3.372940201983112E-4</v>
      </c>
      <c r="M50" s="396"/>
      <c r="N50" s="397"/>
      <c r="O50" s="101"/>
      <c r="P50" s="99"/>
      <c r="Q50" s="99"/>
      <c r="R50" s="99"/>
      <c r="S50" s="99"/>
      <c r="T50" s="99"/>
    </row>
    <row r="51" spans="1:32" s="100" customFormat="1" ht="15" customHeight="1" outlineLevel="1" x14ac:dyDescent="0.25">
      <c r="A51" s="166"/>
      <c r="B51" s="167"/>
      <c r="C51" s="166"/>
      <c r="D51" s="238"/>
      <c r="E51" s="237"/>
      <c r="F51" s="191"/>
      <c r="G51" s="180"/>
      <c r="H51" s="234"/>
      <c r="I51" s="172"/>
      <c r="J51" s="173"/>
      <c r="K51" s="173"/>
      <c r="L51" s="217"/>
      <c r="M51" s="396"/>
      <c r="N51" s="397"/>
      <c r="O51" s="101"/>
      <c r="P51" s="99"/>
      <c r="Q51" s="99"/>
      <c r="R51" s="99"/>
      <c r="S51" s="99"/>
      <c r="T51" s="99"/>
    </row>
    <row r="52" spans="1:32" s="100" customFormat="1" ht="15" customHeight="1" outlineLevel="1" x14ac:dyDescent="0.25">
      <c r="A52" s="235" t="s">
        <v>180</v>
      </c>
      <c r="B52" s="167"/>
      <c r="C52" s="166"/>
      <c r="D52" s="236" t="s">
        <v>349</v>
      </c>
      <c r="E52" s="237"/>
      <c r="F52" s="191"/>
      <c r="G52" s="180"/>
      <c r="H52" s="234"/>
      <c r="I52" s="172"/>
      <c r="J52" s="173"/>
      <c r="K52" s="173"/>
      <c r="L52" s="217"/>
      <c r="M52" s="396"/>
      <c r="N52" s="397"/>
      <c r="O52" s="101"/>
      <c r="P52" s="99"/>
      <c r="Q52" s="99"/>
      <c r="R52" s="99"/>
      <c r="S52" s="99"/>
      <c r="T52" s="99"/>
    </row>
    <row r="53" spans="1:32" s="100" customFormat="1" ht="15" customHeight="1" outlineLevel="1" x14ac:dyDescent="0.25">
      <c r="A53" s="166" t="s">
        <v>350</v>
      </c>
      <c r="B53" s="167" t="s">
        <v>138</v>
      </c>
      <c r="C53" s="221" t="s">
        <v>351</v>
      </c>
      <c r="D53" s="398" t="s">
        <v>352</v>
      </c>
      <c r="E53" s="399"/>
      <c r="F53" s="191"/>
      <c r="G53" s="180" t="s">
        <v>340</v>
      </c>
      <c r="H53" s="239">
        <v>500</v>
      </c>
      <c r="I53" s="172">
        <v>9.4919779999999996</v>
      </c>
      <c r="J53" s="173">
        <f>I53*H53</f>
        <v>4745.9889999999996</v>
      </c>
      <c r="K53" s="173">
        <f>J53*(1+$K$12)</f>
        <v>5795.8017668000002</v>
      </c>
      <c r="L53" s="217">
        <f>K53/$K$289</f>
        <v>6.2923642898077645E-3</v>
      </c>
      <c r="M53" s="396"/>
      <c r="N53" s="397"/>
      <c r="O53" s="101"/>
      <c r="P53" s="99"/>
      <c r="Q53" s="99"/>
      <c r="R53" s="99"/>
      <c r="S53" s="99"/>
      <c r="T53" s="99"/>
    </row>
    <row r="54" spans="1:32" s="100" customFormat="1" ht="15" customHeight="1" outlineLevel="1" x14ac:dyDescent="0.25">
      <c r="A54" s="166" t="s">
        <v>353</v>
      </c>
      <c r="B54" s="167" t="s">
        <v>138</v>
      </c>
      <c r="C54" s="221" t="s">
        <v>354</v>
      </c>
      <c r="D54" s="398" t="s">
        <v>355</v>
      </c>
      <c r="E54" s="399"/>
      <c r="F54" s="191"/>
      <c r="G54" s="180" t="s">
        <v>340</v>
      </c>
      <c r="H54" s="239">
        <v>500</v>
      </c>
      <c r="I54" s="172">
        <v>90.390129000000002</v>
      </c>
      <c r="J54" s="173">
        <f>I54*H54</f>
        <v>45195.0645</v>
      </c>
      <c r="K54" s="173">
        <f>J54*(1+$K$12)</f>
        <v>55192.2127674</v>
      </c>
      <c r="L54" s="217">
        <f>K54/$K$289</f>
        <v>5.9920874223551419E-2</v>
      </c>
      <c r="M54" s="396"/>
      <c r="N54" s="397"/>
      <c r="O54" s="101"/>
      <c r="P54" s="99"/>
      <c r="Q54" s="99"/>
      <c r="R54" s="99"/>
      <c r="S54" s="99"/>
      <c r="T54" s="99"/>
    </row>
    <row r="55" spans="1:32" s="100" customFormat="1" ht="15" customHeight="1" outlineLevel="1" x14ac:dyDescent="0.25">
      <c r="A55" s="166"/>
      <c r="B55" s="167"/>
      <c r="C55" s="166"/>
      <c r="D55" s="398"/>
      <c r="E55" s="399"/>
      <c r="F55" s="191"/>
      <c r="G55" s="180"/>
      <c r="H55" s="234"/>
      <c r="I55" s="172"/>
      <c r="J55" s="173"/>
      <c r="K55" s="173"/>
      <c r="L55" s="217"/>
      <c r="M55" s="396"/>
      <c r="N55" s="397"/>
      <c r="O55" s="101"/>
      <c r="P55" s="99"/>
      <c r="Q55" s="99"/>
      <c r="R55" s="99"/>
      <c r="S55" s="99"/>
      <c r="T55" s="99"/>
    </row>
    <row r="56" spans="1:32" s="100" customFormat="1" ht="18" customHeight="1" x14ac:dyDescent="0.25">
      <c r="A56" s="193" t="s">
        <v>203</v>
      </c>
      <c r="B56" s="194"/>
      <c r="C56" s="193"/>
      <c r="D56" s="404" t="s">
        <v>356</v>
      </c>
      <c r="E56" s="405"/>
      <c r="F56" s="195"/>
      <c r="G56" s="196"/>
      <c r="H56" s="233"/>
      <c r="I56" s="187"/>
      <c r="J56" s="164">
        <f>SUBTOTAL(9,J57:J161)</f>
        <v>222416.78231905561</v>
      </c>
      <c r="K56" s="164">
        <f>SUBTOTAL(9,K57:K161)</f>
        <v>271615.37456803065</v>
      </c>
      <c r="L56" s="216">
        <f>SUBTOTAL(9,L57:L161)</f>
        <v>0.29488635951713565</v>
      </c>
      <c r="M56" s="406"/>
      <c r="N56" s="407"/>
      <c r="O56" s="101"/>
      <c r="P56" s="99"/>
      <c r="Q56" s="99"/>
      <c r="R56" s="99"/>
      <c r="S56" s="99"/>
      <c r="T56" s="99"/>
    </row>
    <row r="57" spans="1:32" s="102" customFormat="1" ht="15" customHeight="1" outlineLevel="1" x14ac:dyDescent="0.25">
      <c r="A57" s="166"/>
      <c r="B57" s="167"/>
      <c r="C57" s="166"/>
      <c r="D57" s="398"/>
      <c r="E57" s="399"/>
      <c r="F57" s="199"/>
      <c r="G57" s="180"/>
      <c r="H57" s="234"/>
      <c r="I57" s="172"/>
      <c r="J57" s="173"/>
      <c r="K57" s="173"/>
      <c r="L57" s="217"/>
      <c r="M57" s="396"/>
      <c r="N57" s="397"/>
      <c r="O57" s="101"/>
      <c r="P57" s="99"/>
      <c r="Q57" s="99"/>
      <c r="R57" s="99"/>
      <c r="S57" s="99"/>
      <c r="T57" s="99"/>
      <c r="U57" s="117"/>
      <c r="V57" s="117"/>
      <c r="W57" s="117"/>
      <c r="X57" s="117"/>
      <c r="Y57" s="117"/>
      <c r="Z57" s="117"/>
      <c r="AA57" s="117"/>
      <c r="AB57" s="117"/>
      <c r="AC57" s="117"/>
      <c r="AD57" s="117"/>
      <c r="AE57" s="117"/>
      <c r="AF57" s="117"/>
    </row>
    <row r="58" spans="1:32" s="100" customFormat="1" ht="15" customHeight="1" outlineLevel="1" x14ac:dyDescent="0.25">
      <c r="A58" s="235" t="s">
        <v>206</v>
      </c>
      <c r="B58" s="167"/>
      <c r="C58" s="166"/>
      <c r="D58" s="430" t="s">
        <v>357</v>
      </c>
      <c r="E58" s="431"/>
      <c r="F58" s="199"/>
      <c r="G58" s="201"/>
      <c r="H58" s="239"/>
      <c r="I58" s="172"/>
      <c r="J58" s="173"/>
      <c r="K58" s="173"/>
      <c r="L58" s="217"/>
      <c r="M58" s="396"/>
      <c r="N58" s="397"/>
      <c r="O58" s="101"/>
      <c r="P58" s="99"/>
      <c r="Q58" s="99"/>
      <c r="R58" s="99"/>
      <c r="S58" s="99"/>
      <c r="T58" s="99"/>
      <c r="U58" s="198"/>
      <c r="V58" s="198"/>
      <c r="W58" s="198"/>
      <c r="X58" s="198"/>
      <c r="Y58" s="198"/>
      <c r="Z58" s="198"/>
      <c r="AA58" s="198"/>
      <c r="AB58" s="198"/>
      <c r="AC58" s="198"/>
      <c r="AD58" s="198"/>
      <c r="AE58" s="198"/>
      <c r="AF58" s="198"/>
    </row>
    <row r="59" spans="1:32" s="100" customFormat="1" ht="15" customHeight="1" outlineLevel="1" x14ac:dyDescent="0.25">
      <c r="A59" s="166" t="s">
        <v>358</v>
      </c>
      <c r="B59" s="167" t="s">
        <v>66</v>
      </c>
      <c r="C59" s="200">
        <v>10401</v>
      </c>
      <c r="D59" s="398" t="s">
        <v>359</v>
      </c>
      <c r="E59" s="399"/>
      <c r="F59" s="199"/>
      <c r="G59" s="201" t="s">
        <v>340</v>
      </c>
      <c r="H59" s="239">
        <v>2.06</v>
      </c>
      <c r="I59" s="172">
        <v>53.29</v>
      </c>
      <c r="J59" s="173">
        <f t="shared" ref="J59:J122" si="6">I59*H59</f>
        <v>109.7774</v>
      </c>
      <c r="K59" s="173">
        <f t="shared" ref="K59:K122" si="7">J59*(1+$K$12)</f>
        <v>134.06016088000001</v>
      </c>
      <c r="L59" s="217">
        <f t="shared" ref="L59:L67" si="8">K59/$K$289</f>
        <v>1.455459318569729E-4</v>
      </c>
      <c r="M59" s="396"/>
      <c r="N59" s="397"/>
      <c r="O59" s="101"/>
      <c r="P59" s="99"/>
      <c r="Q59" s="99"/>
      <c r="R59" s="99"/>
      <c r="S59" s="99"/>
      <c r="T59" s="99"/>
      <c r="U59" s="198"/>
      <c r="V59" s="198"/>
      <c r="W59" s="198"/>
      <c r="X59" s="198"/>
      <c r="Y59" s="198"/>
      <c r="Z59" s="198"/>
      <c r="AA59" s="198"/>
      <c r="AB59" s="198"/>
      <c r="AC59" s="198"/>
      <c r="AD59" s="198"/>
      <c r="AE59" s="198"/>
      <c r="AF59" s="198"/>
    </row>
    <row r="60" spans="1:32" s="100" customFormat="1" ht="15" customHeight="1" outlineLevel="1" x14ac:dyDescent="0.25">
      <c r="A60" s="166" t="s">
        <v>360</v>
      </c>
      <c r="B60" s="167" t="s">
        <v>138</v>
      </c>
      <c r="C60" s="166" t="s">
        <v>361</v>
      </c>
      <c r="D60" s="398" t="s">
        <v>362</v>
      </c>
      <c r="E60" s="399"/>
      <c r="F60" s="199"/>
      <c r="G60" s="201" t="s">
        <v>325</v>
      </c>
      <c r="H60" s="239">
        <v>1</v>
      </c>
      <c r="I60" s="172">
        <v>1863.28</v>
      </c>
      <c r="J60" s="173">
        <f t="shared" si="6"/>
        <v>1863.28</v>
      </c>
      <c r="K60" s="173">
        <f t="shared" si="7"/>
        <v>2275.4375359999999</v>
      </c>
      <c r="L60" s="217">
        <f t="shared" si="8"/>
        <v>2.4703884762297193E-3</v>
      </c>
      <c r="M60" s="396"/>
      <c r="N60" s="397"/>
      <c r="O60" s="101"/>
      <c r="P60" s="99"/>
      <c r="Q60" s="99"/>
      <c r="R60" s="99"/>
      <c r="S60" s="99"/>
      <c r="T60" s="99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8"/>
      <c r="AF60" s="198"/>
    </row>
    <row r="61" spans="1:32" s="100" customFormat="1" ht="15" customHeight="1" outlineLevel="1" x14ac:dyDescent="0.25">
      <c r="A61" s="166" t="s">
        <v>363</v>
      </c>
      <c r="B61" s="167" t="s">
        <v>75</v>
      </c>
      <c r="C61" s="166">
        <v>700000030</v>
      </c>
      <c r="D61" s="398" t="s">
        <v>364</v>
      </c>
      <c r="E61" s="399"/>
      <c r="F61" s="199"/>
      <c r="G61" s="201" t="s">
        <v>157</v>
      </c>
      <c r="H61" s="239">
        <v>136</v>
      </c>
      <c r="I61" s="172">
        <v>56.9636</v>
      </c>
      <c r="J61" s="173">
        <f t="shared" si="6"/>
        <v>7747.0496000000003</v>
      </c>
      <c r="K61" s="173">
        <f t="shared" si="7"/>
        <v>9460.6969715200012</v>
      </c>
      <c r="L61" s="217">
        <f t="shared" si="8"/>
        <v>1.0271253948209642E-2</v>
      </c>
      <c r="M61" s="396"/>
      <c r="N61" s="397"/>
      <c r="O61" s="101"/>
      <c r="P61" s="99"/>
      <c r="Q61" s="99"/>
      <c r="R61" s="99"/>
      <c r="S61" s="99"/>
      <c r="T61" s="99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8"/>
      <c r="AF61" s="198"/>
    </row>
    <row r="62" spans="1:32" s="100" customFormat="1" ht="15" customHeight="1" outlineLevel="1" x14ac:dyDescent="0.25">
      <c r="A62" s="166" t="s">
        <v>365</v>
      </c>
      <c r="B62" s="167" t="s">
        <v>66</v>
      </c>
      <c r="C62" s="166">
        <v>20148</v>
      </c>
      <c r="D62" s="398" t="s">
        <v>366</v>
      </c>
      <c r="E62" s="399"/>
      <c r="F62" s="199"/>
      <c r="G62" s="207" t="s">
        <v>319</v>
      </c>
      <c r="H62" s="220">
        <v>17</v>
      </c>
      <c r="I62" s="172">
        <v>49.87</v>
      </c>
      <c r="J62" s="173">
        <f t="shared" si="6"/>
        <v>847.79</v>
      </c>
      <c r="K62" s="173">
        <f t="shared" si="7"/>
        <v>1035.321148</v>
      </c>
      <c r="L62" s="217">
        <f t="shared" si="8"/>
        <v>1.1240235746977341E-3</v>
      </c>
      <c r="M62" s="396"/>
      <c r="N62" s="397"/>
      <c r="O62" s="101"/>
      <c r="P62" s="99"/>
      <c r="Q62" s="99"/>
      <c r="R62" s="99"/>
      <c r="S62" s="99"/>
      <c r="T62" s="99"/>
      <c r="U62" s="203"/>
      <c r="V62" s="203"/>
      <c r="W62" s="204"/>
      <c r="X62" s="204"/>
      <c r="Y62" s="204"/>
      <c r="Z62" s="204"/>
      <c r="AA62" s="204"/>
      <c r="AB62" s="204"/>
      <c r="AC62" s="204"/>
      <c r="AD62" s="204"/>
      <c r="AE62" s="204"/>
      <c r="AF62" s="204"/>
    </row>
    <row r="63" spans="1:32" s="100" customFormat="1" ht="15" customHeight="1" outlineLevel="1" x14ac:dyDescent="0.25">
      <c r="A63" s="166" t="s">
        <v>367</v>
      </c>
      <c r="B63" s="167" t="s">
        <v>66</v>
      </c>
      <c r="C63" s="166">
        <v>20404</v>
      </c>
      <c r="D63" s="398" t="s">
        <v>368</v>
      </c>
      <c r="E63" s="399"/>
      <c r="F63" s="199"/>
      <c r="G63" s="207" t="s">
        <v>344</v>
      </c>
      <c r="H63" s="220">
        <v>361</v>
      </c>
      <c r="I63" s="172">
        <v>7.69</v>
      </c>
      <c r="J63" s="173">
        <f t="shared" si="6"/>
        <v>2776.09</v>
      </c>
      <c r="K63" s="173">
        <f t="shared" si="7"/>
        <v>3390.1611080000002</v>
      </c>
      <c r="L63" s="217">
        <f t="shared" si="8"/>
        <v>3.6806173763345084E-3</v>
      </c>
      <c r="M63" s="396"/>
      <c r="N63" s="397"/>
      <c r="O63" s="101"/>
      <c r="P63" s="99"/>
      <c r="Q63" s="99"/>
      <c r="R63" s="99"/>
      <c r="S63" s="99"/>
      <c r="T63" s="99"/>
      <c r="U63" s="203"/>
      <c r="V63" s="203"/>
      <c r="W63" s="204"/>
      <c r="X63" s="204"/>
      <c r="Y63" s="204"/>
      <c r="Z63" s="204"/>
      <c r="AA63" s="204"/>
      <c r="AB63" s="204"/>
      <c r="AC63" s="204"/>
      <c r="AD63" s="204"/>
      <c r="AE63" s="204"/>
      <c r="AF63" s="204"/>
    </row>
    <row r="64" spans="1:32" s="100" customFormat="1" ht="15" customHeight="1" outlineLevel="1" x14ac:dyDescent="0.25">
      <c r="A64" s="166" t="s">
        <v>369</v>
      </c>
      <c r="B64" s="167" t="s">
        <v>66</v>
      </c>
      <c r="C64" s="166">
        <v>10210</v>
      </c>
      <c r="D64" s="398" t="s">
        <v>370</v>
      </c>
      <c r="E64" s="399"/>
      <c r="F64" s="199"/>
      <c r="G64" s="207" t="s">
        <v>340</v>
      </c>
      <c r="H64" s="220">
        <v>11.05</v>
      </c>
      <c r="I64" s="172">
        <v>9.67</v>
      </c>
      <c r="J64" s="173">
        <f t="shared" si="6"/>
        <v>106.85350000000001</v>
      </c>
      <c r="K64" s="173">
        <f t="shared" si="7"/>
        <v>130.48949420000002</v>
      </c>
      <c r="L64" s="217">
        <f t="shared" si="8"/>
        <v>1.4166934386931239E-4</v>
      </c>
      <c r="M64" s="396"/>
      <c r="N64" s="397"/>
      <c r="O64" s="101"/>
      <c r="P64" s="99"/>
      <c r="Q64" s="99"/>
      <c r="R64" s="99"/>
      <c r="S64" s="99"/>
      <c r="T64" s="99"/>
      <c r="U64" s="203"/>
      <c r="V64" s="203"/>
      <c r="W64" s="204"/>
      <c r="X64" s="204"/>
      <c r="Y64" s="204"/>
      <c r="Z64" s="204"/>
      <c r="AA64" s="204"/>
      <c r="AB64" s="204"/>
      <c r="AC64" s="204"/>
      <c r="AD64" s="204"/>
      <c r="AE64" s="204"/>
      <c r="AF64" s="204"/>
    </row>
    <row r="65" spans="1:32" s="100" customFormat="1" ht="15" customHeight="1" outlineLevel="1" x14ac:dyDescent="0.25">
      <c r="A65" s="166" t="s">
        <v>371</v>
      </c>
      <c r="B65" s="167" t="s">
        <v>66</v>
      </c>
      <c r="C65" s="166">
        <v>10310</v>
      </c>
      <c r="D65" s="398" t="s">
        <v>372</v>
      </c>
      <c r="E65" s="399"/>
      <c r="F65" s="199"/>
      <c r="G65" s="207" t="s">
        <v>373</v>
      </c>
      <c r="H65" s="220">
        <v>110.5</v>
      </c>
      <c r="I65" s="172">
        <v>1.71</v>
      </c>
      <c r="J65" s="173">
        <f t="shared" si="6"/>
        <v>188.95499999999998</v>
      </c>
      <c r="K65" s="173">
        <f t="shared" si="7"/>
        <v>230.751846</v>
      </c>
      <c r="L65" s="217">
        <f t="shared" si="8"/>
        <v>2.5052179732836004E-4</v>
      </c>
      <c r="M65" s="396"/>
      <c r="N65" s="397"/>
      <c r="O65" s="101"/>
      <c r="P65" s="99"/>
      <c r="Q65" s="99"/>
      <c r="R65" s="99"/>
      <c r="S65" s="99"/>
      <c r="T65" s="99"/>
      <c r="U65" s="203"/>
      <c r="V65" s="203"/>
      <c r="W65" s="204"/>
      <c r="X65" s="204"/>
      <c r="Y65" s="204"/>
      <c r="Z65" s="204"/>
      <c r="AA65" s="204"/>
      <c r="AB65" s="204"/>
      <c r="AC65" s="204"/>
      <c r="AD65" s="204"/>
      <c r="AE65" s="204"/>
      <c r="AF65" s="204"/>
    </row>
    <row r="66" spans="1:32" s="100" customFormat="1" ht="15" customHeight="1" outlineLevel="1" x14ac:dyDescent="0.25">
      <c r="A66" s="166" t="s">
        <v>374</v>
      </c>
      <c r="B66" s="167" t="s">
        <v>66</v>
      </c>
      <c r="C66" s="240">
        <v>200603</v>
      </c>
      <c r="D66" s="398" t="s">
        <v>375</v>
      </c>
      <c r="E66" s="399"/>
      <c r="F66" s="199"/>
      <c r="G66" s="207" t="s">
        <v>376</v>
      </c>
      <c r="H66" s="220">
        <v>2</v>
      </c>
      <c r="I66" s="172">
        <v>223.32</v>
      </c>
      <c r="J66" s="173">
        <f t="shared" si="6"/>
        <v>446.64</v>
      </c>
      <c r="K66" s="173">
        <f t="shared" si="7"/>
        <v>545.43676800000003</v>
      </c>
      <c r="L66" s="217">
        <f t="shared" si="8"/>
        <v>5.9216774130739448E-4</v>
      </c>
      <c r="M66" s="396"/>
      <c r="N66" s="397"/>
      <c r="O66" s="101"/>
      <c r="P66" s="99"/>
      <c r="Q66" s="99"/>
      <c r="R66" s="99"/>
      <c r="S66" s="99"/>
      <c r="T66" s="99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8"/>
      <c r="AF66" s="198"/>
    </row>
    <row r="67" spans="1:32" s="100" customFormat="1" ht="15" customHeight="1" outlineLevel="1" x14ac:dyDescent="0.25">
      <c r="A67" s="166" t="s">
        <v>377</v>
      </c>
      <c r="B67" s="167" t="s">
        <v>66</v>
      </c>
      <c r="C67" s="240">
        <v>200604</v>
      </c>
      <c r="D67" s="398" t="s">
        <v>378</v>
      </c>
      <c r="E67" s="399"/>
      <c r="F67" s="199"/>
      <c r="G67" s="207" t="s">
        <v>379</v>
      </c>
      <c r="H67" s="220">
        <v>6</v>
      </c>
      <c r="I67" s="172">
        <v>239.66</v>
      </c>
      <c r="J67" s="173">
        <f t="shared" si="6"/>
        <v>1437.96</v>
      </c>
      <c r="K67" s="173">
        <f t="shared" si="7"/>
        <v>1756.0367520000002</v>
      </c>
      <c r="L67" s="217">
        <f t="shared" si="8"/>
        <v>1.9064873842252845E-3</v>
      </c>
      <c r="M67" s="396"/>
      <c r="N67" s="397"/>
      <c r="O67" s="101"/>
      <c r="P67" s="99"/>
      <c r="Q67" s="99"/>
      <c r="R67" s="99"/>
      <c r="S67" s="99"/>
      <c r="T67" s="99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8"/>
      <c r="AF67" s="198"/>
    </row>
    <row r="68" spans="1:32" s="100" customFormat="1" ht="15" customHeight="1" outlineLevel="1" x14ac:dyDescent="0.25">
      <c r="A68" s="166"/>
      <c r="B68" s="167"/>
      <c r="C68" s="166"/>
      <c r="D68" s="432"/>
      <c r="E68" s="433"/>
      <c r="F68" s="199"/>
      <c r="G68" s="207"/>
      <c r="H68" s="220"/>
      <c r="I68" s="172"/>
      <c r="J68" s="173"/>
      <c r="K68" s="173"/>
      <c r="L68" s="217"/>
      <c r="M68" s="396"/>
      <c r="N68" s="397"/>
      <c r="O68" s="101"/>
      <c r="P68" s="99"/>
      <c r="Q68" s="99"/>
      <c r="R68" s="99"/>
      <c r="S68" s="99"/>
      <c r="T68" s="99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8"/>
      <c r="AF68" s="198"/>
    </row>
    <row r="69" spans="1:32" s="100" customFormat="1" ht="15" customHeight="1" outlineLevel="1" x14ac:dyDescent="0.25">
      <c r="A69" s="235" t="s">
        <v>210</v>
      </c>
      <c r="B69" s="167"/>
      <c r="C69" s="166"/>
      <c r="D69" s="430" t="s">
        <v>380</v>
      </c>
      <c r="E69" s="431"/>
      <c r="F69" s="199"/>
      <c r="G69" s="207"/>
      <c r="H69" s="220"/>
      <c r="I69" s="172"/>
      <c r="J69" s="173"/>
      <c r="K69" s="173"/>
      <c r="L69" s="217"/>
      <c r="M69" s="396"/>
      <c r="N69" s="397"/>
      <c r="O69" s="101"/>
      <c r="P69" s="99"/>
      <c r="Q69" s="99"/>
      <c r="R69" s="99"/>
      <c r="S69" s="99"/>
      <c r="T69" s="99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8"/>
      <c r="AF69" s="198"/>
    </row>
    <row r="70" spans="1:32" s="100" customFormat="1" ht="15" customHeight="1" outlineLevel="1" x14ac:dyDescent="0.25">
      <c r="A70" s="166" t="s">
        <v>381</v>
      </c>
      <c r="B70" s="167" t="s">
        <v>66</v>
      </c>
      <c r="C70" s="200">
        <v>10401</v>
      </c>
      <c r="D70" s="398" t="s">
        <v>359</v>
      </c>
      <c r="E70" s="399"/>
      <c r="F70" s="199"/>
      <c r="G70" s="201" t="s">
        <v>340</v>
      </c>
      <c r="H70" s="220">
        <v>51</v>
      </c>
      <c r="I70" s="172">
        <v>53.29</v>
      </c>
      <c r="J70" s="173">
        <f t="shared" si="6"/>
        <v>2717.79</v>
      </c>
      <c r="K70" s="173">
        <f t="shared" si="7"/>
        <v>3318.9651480000002</v>
      </c>
      <c r="L70" s="217">
        <f t="shared" ref="L70:L82" si="9">K70/$K$289</f>
        <v>3.6033216139347655E-3</v>
      </c>
      <c r="M70" s="396"/>
      <c r="N70" s="397"/>
      <c r="O70" s="101"/>
      <c r="P70" s="99"/>
      <c r="Q70" s="99"/>
      <c r="R70" s="99"/>
      <c r="S70" s="99"/>
      <c r="T70" s="99"/>
      <c r="U70" s="203"/>
      <c r="V70" s="203"/>
      <c r="W70" s="204"/>
      <c r="X70" s="204"/>
      <c r="Y70" s="204"/>
      <c r="Z70" s="204"/>
      <c r="AA70" s="204"/>
      <c r="AB70" s="204"/>
      <c r="AC70" s="204"/>
      <c r="AD70" s="204"/>
      <c r="AE70" s="204"/>
      <c r="AF70" s="204"/>
    </row>
    <row r="71" spans="1:32" s="100" customFormat="1" ht="15" customHeight="1" outlineLevel="1" x14ac:dyDescent="0.25">
      <c r="A71" s="166" t="s">
        <v>382</v>
      </c>
      <c r="B71" s="167" t="s">
        <v>66</v>
      </c>
      <c r="C71" s="240">
        <v>10410</v>
      </c>
      <c r="D71" s="398" t="s">
        <v>383</v>
      </c>
      <c r="E71" s="399"/>
      <c r="F71" s="199"/>
      <c r="G71" s="207" t="s">
        <v>299</v>
      </c>
      <c r="H71" s="220">
        <v>60</v>
      </c>
      <c r="I71" s="172">
        <v>4.4400000000000004</v>
      </c>
      <c r="J71" s="173">
        <f t="shared" si="6"/>
        <v>266.40000000000003</v>
      </c>
      <c r="K71" s="173">
        <f t="shared" si="7"/>
        <v>325.32768000000004</v>
      </c>
      <c r="L71" s="217">
        <f t="shared" si="9"/>
        <v>3.5320053350414182E-4</v>
      </c>
      <c r="M71" s="396"/>
      <c r="N71" s="397"/>
      <c r="O71" s="101"/>
      <c r="P71" s="99"/>
      <c r="Q71" s="99"/>
      <c r="R71" s="99"/>
      <c r="S71" s="99"/>
      <c r="T71" s="99"/>
      <c r="U71" s="203"/>
      <c r="V71" s="203"/>
      <c r="W71" s="204"/>
      <c r="X71" s="204"/>
      <c r="Y71" s="204"/>
      <c r="Z71" s="204"/>
      <c r="AA71" s="204"/>
      <c r="AB71" s="204"/>
      <c r="AC71" s="204"/>
      <c r="AD71" s="204"/>
      <c r="AE71" s="204"/>
      <c r="AF71" s="204"/>
    </row>
    <row r="72" spans="1:32" s="100" customFormat="1" ht="15" customHeight="1" outlineLevel="1" x14ac:dyDescent="0.25">
      <c r="A72" s="166" t="s">
        <v>384</v>
      </c>
      <c r="B72" s="167" t="s">
        <v>66</v>
      </c>
      <c r="C72" s="240">
        <v>20216</v>
      </c>
      <c r="D72" s="398" t="s">
        <v>385</v>
      </c>
      <c r="E72" s="399"/>
      <c r="F72" s="199"/>
      <c r="G72" s="207" t="s">
        <v>340</v>
      </c>
      <c r="H72" s="220">
        <v>3</v>
      </c>
      <c r="I72" s="172">
        <v>334.73</v>
      </c>
      <c r="J72" s="173">
        <f t="shared" si="6"/>
        <v>1004.19</v>
      </c>
      <c r="K72" s="173">
        <f t="shared" si="7"/>
        <v>1226.3168280000002</v>
      </c>
      <c r="L72" s="217">
        <f t="shared" si="9"/>
        <v>1.331383047070286E-3</v>
      </c>
      <c r="M72" s="396"/>
      <c r="N72" s="397"/>
      <c r="O72" s="101"/>
      <c r="P72" s="99"/>
      <c r="Q72" s="99"/>
      <c r="R72" s="99"/>
      <c r="S72" s="99"/>
      <c r="T72" s="99"/>
      <c r="U72" s="203"/>
      <c r="V72" s="203"/>
      <c r="W72" s="204"/>
      <c r="X72" s="204"/>
      <c r="Y72" s="204"/>
      <c r="Z72" s="204"/>
      <c r="AA72" s="204"/>
      <c r="AB72" s="204"/>
      <c r="AC72" s="204"/>
      <c r="AD72" s="204"/>
      <c r="AE72" s="204"/>
      <c r="AF72" s="204"/>
    </row>
    <row r="73" spans="1:32" s="100" customFormat="1" ht="15" customHeight="1" outlineLevel="1" x14ac:dyDescent="0.25">
      <c r="A73" s="166" t="s">
        <v>386</v>
      </c>
      <c r="B73" s="167" t="s">
        <v>66</v>
      </c>
      <c r="C73" s="166">
        <v>20304</v>
      </c>
      <c r="D73" s="398" t="s">
        <v>387</v>
      </c>
      <c r="E73" s="399"/>
      <c r="F73" s="199"/>
      <c r="G73" s="207" t="s">
        <v>299</v>
      </c>
      <c r="H73" s="220">
        <v>45</v>
      </c>
      <c r="I73" s="172">
        <v>66.38</v>
      </c>
      <c r="J73" s="173">
        <f t="shared" si="6"/>
        <v>2987.1</v>
      </c>
      <c r="K73" s="173">
        <f t="shared" si="7"/>
        <v>3647.8465200000001</v>
      </c>
      <c r="L73" s="217">
        <f t="shared" si="9"/>
        <v>3.9603803064197519E-3</v>
      </c>
      <c r="M73" s="396"/>
      <c r="N73" s="397"/>
      <c r="O73" s="101"/>
      <c r="P73" s="99"/>
      <c r="Q73" s="99"/>
      <c r="R73" s="99"/>
      <c r="S73" s="99"/>
      <c r="T73" s="99"/>
      <c r="U73" s="203"/>
      <c r="V73" s="203"/>
      <c r="W73" s="204"/>
      <c r="X73" s="204"/>
      <c r="Y73" s="204"/>
      <c r="Z73" s="204"/>
      <c r="AA73" s="204"/>
      <c r="AB73" s="204"/>
      <c r="AC73" s="204"/>
      <c r="AD73" s="204"/>
      <c r="AE73" s="204"/>
      <c r="AF73" s="204"/>
    </row>
    <row r="74" spans="1:32" s="100" customFormat="1" ht="15" customHeight="1" outlineLevel="1" x14ac:dyDescent="0.25">
      <c r="A74" s="166" t="s">
        <v>388</v>
      </c>
      <c r="B74" s="167" t="s">
        <v>66</v>
      </c>
      <c r="C74" s="240">
        <v>20511</v>
      </c>
      <c r="D74" s="398" t="s">
        <v>389</v>
      </c>
      <c r="E74" s="399"/>
      <c r="F74" s="199"/>
      <c r="G74" s="207" t="s">
        <v>340</v>
      </c>
      <c r="H74" s="220">
        <v>9</v>
      </c>
      <c r="I74" s="172">
        <v>352.15</v>
      </c>
      <c r="J74" s="173">
        <f t="shared" si="6"/>
        <v>3169.35</v>
      </c>
      <c r="K74" s="173">
        <f t="shared" si="7"/>
        <v>3870.4102200000002</v>
      </c>
      <c r="L74" s="217">
        <f t="shared" si="9"/>
        <v>4.2020124281582274E-3</v>
      </c>
      <c r="M74" s="396"/>
      <c r="N74" s="397"/>
      <c r="O74" s="101"/>
      <c r="P74" s="99"/>
      <c r="Q74" s="99"/>
      <c r="R74" s="99"/>
      <c r="S74" s="99"/>
      <c r="T74" s="99"/>
      <c r="U74" s="198"/>
      <c r="V74" s="198"/>
      <c r="W74" s="198"/>
      <c r="X74" s="198"/>
      <c r="Y74" s="198"/>
      <c r="Z74" s="198"/>
      <c r="AA74" s="198"/>
      <c r="AB74" s="198"/>
      <c r="AC74" s="198"/>
      <c r="AD74" s="198"/>
      <c r="AE74" s="198"/>
      <c r="AF74" s="198"/>
    </row>
    <row r="75" spans="1:32" s="100" customFormat="1" ht="15" customHeight="1" outlineLevel="1" x14ac:dyDescent="0.25">
      <c r="A75" s="166" t="s">
        <v>390</v>
      </c>
      <c r="B75" s="167" t="s">
        <v>66</v>
      </c>
      <c r="C75" s="240">
        <v>30330</v>
      </c>
      <c r="D75" s="398" t="s">
        <v>391</v>
      </c>
      <c r="E75" s="399"/>
      <c r="F75" s="199"/>
      <c r="G75" s="207" t="s">
        <v>340</v>
      </c>
      <c r="H75" s="220">
        <v>9</v>
      </c>
      <c r="I75" s="172">
        <v>34.75</v>
      </c>
      <c r="J75" s="173">
        <f t="shared" si="6"/>
        <v>312.75</v>
      </c>
      <c r="K75" s="173">
        <f t="shared" si="7"/>
        <v>381.93030000000005</v>
      </c>
      <c r="L75" s="217">
        <f t="shared" si="9"/>
        <v>4.1465265335368002E-4</v>
      </c>
      <c r="M75" s="396"/>
      <c r="N75" s="397"/>
      <c r="O75" s="101"/>
      <c r="P75" s="99"/>
      <c r="Q75" s="99"/>
      <c r="R75" s="99"/>
      <c r="S75" s="99"/>
      <c r="T75" s="99"/>
      <c r="U75" s="198"/>
      <c r="V75" s="198"/>
      <c r="W75" s="198"/>
      <c r="X75" s="198"/>
      <c r="Y75" s="198"/>
      <c r="Z75" s="198"/>
      <c r="AA75" s="198"/>
      <c r="AB75" s="198"/>
      <c r="AC75" s="198"/>
      <c r="AD75" s="198"/>
      <c r="AE75" s="198"/>
      <c r="AF75" s="198"/>
    </row>
    <row r="76" spans="1:32" s="100" customFormat="1" ht="15" customHeight="1" outlineLevel="1" x14ac:dyDescent="0.25">
      <c r="A76" s="166" t="s">
        <v>392</v>
      </c>
      <c r="B76" s="167" t="s">
        <v>66</v>
      </c>
      <c r="C76" s="166">
        <v>20404</v>
      </c>
      <c r="D76" s="398" t="s">
        <v>368</v>
      </c>
      <c r="E76" s="399"/>
      <c r="F76" s="199"/>
      <c r="G76" s="207" t="s">
        <v>344</v>
      </c>
      <c r="H76" s="220">
        <v>558</v>
      </c>
      <c r="I76" s="172">
        <v>7.69</v>
      </c>
      <c r="J76" s="173">
        <f t="shared" si="6"/>
        <v>4291.0200000000004</v>
      </c>
      <c r="K76" s="173">
        <f t="shared" si="7"/>
        <v>5240.1936240000005</v>
      </c>
      <c r="L76" s="217">
        <f t="shared" si="9"/>
        <v>5.689153728517052E-3</v>
      </c>
      <c r="M76" s="396"/>
      <c r="N76" s="397"/>
      <c r="O76" s="101"/>
      <c r="P76" s="99"/>
      <c r="Q76" s="99"/>
      <c r="R76" s="99"/>
      <c r="S76" s="99"/>
      <c r="T76" s="99"/>
      <c r="U76" s="198"/>
      <c r="V76" s="198"/>
      <c r="W76" s="198"/>
      <c r="X76" s="198"/>
      <c r="Y76" s="198"/>
      <c r="Z76" s="198"/>
      <c r="AA76" s="198"/>
      <c r="AB76" s="198"/>
      <c r="AC76" s="198"/>
      <c r="AD76" s="198"/>
      <c r="AE76" s="198"/>
      <c r="AF76" s="198"/>
    </row>
    <row r="77" spans="1:32" s="100" customFormat="1" ht="15" customHeight="1" outlineLevel="1" x14ac:dyDescent="0.25">
      <c r="A77" s="166" t="s">
        <v>393</v>
      </c>
      <c r="B77" s="167" t="s">
        <v>66</v>
      </c>
      <c r="C77" s="240">
        <v>200603</v>
      </c>
      <c r="D77" s="398" t="s">
        <v>375</v>
      </c>
      <c r="E77" s="399"/>
      <c r="F77" s="199"/>
      <c r="G77" s="207" t="s">
        <v>376</v>
      </c>
      <c r="H77" s="220">
        <v>2</v>
      </c>
      <c r="I77" s="172">
        <v>223.32</v>
      </c>
      <c r="J77" s="173">
        <f t="shared" si="6"/>
        <v>446.64</v>
      </c>
      <c r="K77" s="173">
        <f t="shared" si="7"/>
        <v>545.43676800000003</v>
      </c>
      <c r="L77" s="217">
        <f t="shared" si="9"/>
        <v>5.9216774130739448E-4</v>
      </c>
      <c r="M77" s="396"/>
      <c r="N77" s="397"/>
      <c r="O77" s="101"/>
      <c r="P77" s="99"/>
      <c r="Q77" s="99"/>
      <c r="R77" s="99"/>
      <c r="S77" s="99"/>
      <c r="T77" s="99"/>
      <c r="U77" s="198"/>
      <c r="V77" s="198"/>
      <c r="W77" s="198"/>
      <c r="X77" s="198"/>
      <c r="Y77" s="198"/>
      <c r="Z77" s="198"/>
      <c r="AA77" s="198"/>
      <c r="AB77" s="198"/>
      <c r="AC77" s="198"/>
      <c r="AD77" s="198"/>
      <c r="AE77" s="198"/>
      <c r="AF77" s="198"/>
    </row>
    <row r="78" spans="1:32" s="100" customFormat="1" ht="15" customHeight="1" outlineLevel="1" x14ac:dyDescent="0.25">
      <c r="A78" s="166" t="s">
        <v>394</v>
      </c>
      <c r="B78" s="167" t="s">
        <v>66</v>
      </c>
      <c r="C78" s="240">
        <v>200604</v>
      </c>
      <c r="D78" s="398" t="s">
        <v>378</v>
      </c>
      <c r="E78" s="399"/>
      <c r="F78" s="199"/>
      <c r="G78" s="207" t="s">
        <v>379</v>
      </c>
      <c r="H78" s="220">
        <v>2</v>
      </c>
      <c r="I78" s="172">
        <v>239.66</v>
      </c>
      <c r="J78" s="173">
        <f t="shared" si="6"/>
        <v>479.32</v>
      </c>
      <c r="K78" s="173">
        <f t="shared" si="7"/>
        <v>585.34558400000003</v>
      </c>
      <c r="L78" s="217">
        <f t="shared" si="9"/>
        <v>6.3549579474176147E-4</v>
      </c>
      <c r="M78" s="396"/>
      <c r="N78" s="397"/>
      <c r="O78" s="101"/>
      <c r="P78" s="99"/>
      <c r="Q78" s="99"/>
      <c r="R78" s="99"/>
      <c r="S78" s="99"/>
      <c r="T78" s="99"/>
      <c r="U78" s="203"/>
      <c r="V78" s="203"/>
      <c r="W78" s="204"/>
      <c r="X78" s="204"/>
      <c r="Y78" s="204"/>
      <c r="Z78" s="204"/>
      <c r="AA78" s="204"/>
      <c r="AB78" s="204"/>
      <c r="AC78" s="204"/>
      <c r="AD78" s="204"/>
      <c r="AE78" s="204"/>
      <c r="AF78" s="204"/>
    </row>
    <row r="79" spans="1:32" s="100" customFormat="1" ht="15" customHeight="1" outlineLevel="1" x14ac:dyDescent="0.25">
      <c r="A79" s="166" t="s">
        <v>395</v>
      </c>
      <c r="B79" s="167" t="s">
        <v>66</v>
      </c>
      <c r="C79" s="240">
        <v>20610</v>
      </c>
      <c r="D79" s="398" t="s">
        <v>396</v>
      </c>
      <c r="E79" s="399"/>
      <c r="F79" s="199"/>
      <c r="G79" s="207" t="s">
        <v>340</v>
      </c>
      <c r="H79" s="220">
        <f>(H70-H72-H74)*1.4</f>
        <v>54.599999999999994</v>
      </c>
      <c r="I79" s="172">
        <v>26.64</v>
      </c>
      <c r="J79" s="173">
        <f t="shared" si="6"/>
        <v>1454.5439999999999</v>
      </c>
      <c r="K79" s="173">
        <f t="shared" si="7"/>
        <v>1776.2891327999998</v>
      </c>
      <c r="L79" s="217">
        <f t="shared" si="9"/>
        <v>1.928474912932614E-3</v>
      </c>
      <c r="M79" s="396"/>
      <c r="N79" s="397"/>
      <c r="O79" s="101"/>
      <c r="P79" s="99"/>
      <c r="Q79" s="99"/>
      <c r="R79" s="99"/>
      <c r="S79" s="99"/>
      <c r="T79" s="99"/>
      <c r="U79" s="203"/>
      <c r="V79" s="203"/>
      <c r="W79" s="204"/>
      <c r="X79" s="204"/>
      <c r="Y79" s="204"/>
      <c r="Z79" s="204"/>
      <c r="AA79" s="204"/>
      <c r="AB79" s="204"/>
      <c r="AC79" s="204"/>
      <c r="AD79" s="204"/>
      <c r="AE79" s="204"/>
      <c r="AF79" s="204"/>
    </row>
    <row r="80" spans="1:32" s="100" customFormat="1" ht="15" customHeight="1" outlineLevel="1" x14ac:dyDescent="0.25">
      <c r="A80" s="166" t="s">
        <v>397</v>
      </c>
      <c r="B80" s="167" t="s">
        <v>66</v>
      </c>
      <c r="C80" s="240">
        <v>10210</v>
      </c>
      <c r="D80" s="398" t="s">
        <v>370</v>
      </c>
      <c r="E80" s="399"/>
      <c r="F80" s="199"/>
      <c r="G80" s="207" t="s">
        <v>340</v>
      </c>
      <c r="H80" s="220">
        <f>H79-H70</f>
        <v>3.5999999999999943</v>
      </c>
      <c r="I80" s="172">
        <v>9.67</v>
      </c>
      <c r="J80" s="173">
        <f t="shared" si="6"/>
        <v>34.811999999999948</v>
      </c>
      <c r="K80" s="173">
        <f t="shared" si="7"/>
        <v>42.51241439999994</v>
      </c>
      <c r="L80" s="217">
        <f t="shared" si="9"/>
        <v>4.6154718364662784E-5</v>
      </c>
      <c r="M80" s="396"/>
      <c r="N80" s="397"/>
      <c r="O80" s="101"/>
      <c r="P80" s="99"/>
      <c r="Q80" s="99"/>
      <c r="R80" s="99"/>
      <c r="S80" s="99"/>
      <c r="T80" s="99"/>
      <c r="U80" s="203"/>
      <c r="V80" s="203"/>
      <c r="W80" s="204"/>
      <c r="X80" s="204"/>
      <c r="Y80" s="204"/>
      <c r="Z80" s="204"/>
      <c r="AA80" s="204"/>
      <c r="AB80" s="204"/>
      <c r="AC80" s="204"/>
      <c r="AD80" s="204"/>
      <c r="AE80" s="204"/>
      <c r="AF80" s="204"/>
    </row>
    <row r="81" spans="1:32" s="100" customFormat="1" ht="15" customHeight="1" outlineLevel="1" x14ac:dyDescent="0.25">
      <c r="A81" s="166" t="s">
        <v>398</v>
      </c>
      <c r="B81" s="167" t="s">
        <v>66</v>
      </c>
      <c r="C81" s="166">
        <v>10310</v>
      </c>
      <c r="D81" s="398" t="s">
        <v>372</v>
      </c>
      <c r="E81" s="399"/>
      <c r="F81" s="199"/>
      <c r="G81" s="207" t="s">
        <v>373</v>
      </c>
      <c r="H81" s="220">
        <f>10*H80</f>
        <v>35.999999999999943</v>
      </c>
      <c r="I81" s="172">
        <v>1.71</v>
      </c>
      <c r="J81" s="173">
        <f t="shared" si="6"/>
        <v>61.559999999999903</v>
      </c>
      <c r="K81" s="173">
        <f t="shared" si="7"/>
        <v>75.177071999999882</v>
      </c>
      <c r="L81" s="217">
        <f t="shared" si="9"/>
        <v>8.1617961120551555E-5</v>
      </c>
      <c r="M81" s="396"/>
      <c r="N81" s="397"/>
      <c r="O81" s="101"/>
      <c r="P81" s="99"/>
      <c r="Q81" s="99"/>
      <c r="R81" s="99"/>
      <c r="S81" s="99"/>
      <c r="T81" s="99"/>
      <c r="U81" s="203"/>
      <c r="V81" s="203"/>
      <c r="W81" s="204"/>
      <c r="X81" s="204"/>
      <c r="Y81" s="204"/>
      <c r="Z81" s="204"/>
      <c r="AA81" s="204"/>
      <c r="AB81" s="204"/>
      <c r="AC81" s="204"/>
      <c r="AD81" s="204"/>
      <c r="AE81" s="204"/>
      <c r="AF81" s="204"/>
    </row>
    <row r="82" spans="1:32" s="100" customFormat="1" ht="15" customHeight="1" outlineLevel="1" x14ac:dyDescent="0.25">
      <c r="A82" s="166" t="s">
        <v>399</v>
      </c>
      <c r="B82" s="167" t="s">
        <v>66</v>
      </c>
      <c r="C82" s="240">
        <v>40197</v>
      </c>
      <c r="D82" s="398" t="s">
        <v>400</v>
      </c>
      <c r="E82" s="399"/>
      <c r="F82" s="199"/>
      <c r="G82" s="207" t="s">
        <v>340</v>
      </c>
      <c r="H82" s="220">
        <v>1</v>
      </c>
      <c r="I82" s="172">
        <v>653.97</v>
      </c>
      <c r="J82" s="173">
        <f t="shared" si="6"/>
        <v>653.97</v>
      </c>
      <c r="K82" s="173">
        <f t="shared" si="7"/>
        <v>798.62816400000008</v>
      </c>
      <c r="L82" s="217">
        <f t="shared" si="9"/>
        <v>8.6705162498387247E-4</v>
      </c>
      <c r="M82" s="396"/>
      <c r="N82" s="397"/>
      <c r="O82" s="101"/>
      <c r="P82" s="99"/>
      <c r="Q82" s="99"/>
      <c r="R82" s="99"/>
      <c r="S82" s="99"/>
      <c r="T82" s="99"/>
      <c r="U82" s="198"/>
      <c r="V82" s="198"/>
      <c r="W82" s="198"/>
      <c r="X82" s="198"/>
      <c r="Y82" s="198"/>
      <c r="Z82" s="198"/>
      <c r="AA82" s="198"/>
      <c r="AB82" s="198"/>
      <c r="AC82" s="198"/>
      <c r="AD82" s="198"/>
      <c r="AE82" s="198"/>
      <c r="AF82" s="198"/>
    </row>
    <row r="83" spans="1:32" s="100" customFormat="1" ht="15" customHeight="1" outlineLevel="1" x14ac:dyDescent="0.25">
      <c r="A83" s="166"/>
      <c r="B83" s="167"/>
      <c r="C83" s="166"/>
      <c r="D83" s="398"/>
      <c r="E83" s="399"/>
      <c r="F83" s="199"/>
      <c r="G83" s="207"/>
      <c r="H83" s="220"/>
      <c r="I83" s="172"/>
      <c r="J83" s="173"/>
      <c r="K83" s="173"/>
      <c r="L83" s="217"/>
      <c r="M83" s="396"/>
      <c r="N83" s="397"/>
      <c r="O83" s="101"/>
      <c r="P83" s="99"/>
      <c r="Q83" s="99"/>
      <c r="R83" s="99"/>
      <c r="S83" s="99"/>
      <c r="T83" s="99"/>
      <c r="U83" s="198"/>
      <c r="V83" s="198"/>
      <c r="W83" s="198"/>
      <c r="X83" s="198"/>
      <c r="Y83" s="198"/>
      <c r="Z83" s="198"/>
      <c r="AA83" s="198"/>
      <c r="AB83" s="198"/>
      <c r="AC83" s="198"/>
      <c r="AD83" s="198"/>
      <c r="AE83" s="198"/>
      <c r="AF83" s="198"/>
    </row>
    <row r="84" spans="1:32" s="100" customFormat="1" ht="15" customHeight="1" outlineLevel="1" x14ac:dyDescent="0.25">
      <c r="A84" s="235" t="s">
        <v>214</v>
      </c>
      <c r="B84" s="167"/>
      <c r="C84" s="166"/>
      <c r="D84" s="430" t="s">
        <v>627</v>
      </c>
      <c r="E84" s="431"/>
      <c r="F84" s="199"/>
      <c r="G84" s="207"/>
      <c r="H84" s="220"/>
      <c r="I84" s="172"/>
      <c r="J84" s="173"/>
      <c r="K84" s="173"/>
      <c r="L84" s="217"/>
      <c r="M84" s="396"/>
      <c r="N84" s="397"/>
      <c r="O84" s="101"/>
      <c r="P84" s="99"/>
      <c r="Q84" s="99"/>
      <c r="R84" s="99"/>
      <c r="S84" s="99"/>
      <c r="T84" s="99"/>
      <c r="U84" s="198"/>
      <c r="V84" s="198"/>
      <c r="W84" s="198"/>
      <c r="X84" s="198"/>
      <c r="Y84" s="198"/>
      <c r="Z84" s="198"/>
      <c r="AA84" s="198"/>
      <c r="AB84" s="198"/>
      <c r="AC84" s="198"/>
      <c r="AD84" s="198"/>
      <c r="AE84" s="198"/>
      <c r="AF84" s="198"/>
    </row>
    <row r="85" spans="1:32" s="100" customFormat="1" ht="15" customHeight="1" outlineLevel="1" x14ac:dyDescent="0.25">
      <c r="A85" s="166" t="s">
        <v>628</v>
      </c>
      <c r="B85" s="167" t="s">
        <v>66</v>
      </c>
      <c r="C85" s="200">
        <v>10401</v>
      </c>
      <c r="D85" s="398" t="s">
        <v>359</v>
      </c>
      <c r="E85" s="399"/>
      <c r="F85" s="199"/>
      <c r="G85" s="201" t="s">
        <v>340</v>
      </c>
      <c r="H85" s="220">
        <v>88</v>
      </c>
      <c r="I85" s="172">
        <v>53.29</v>
      </c>
      <c r="J85" s="173">
        <f t="shared" si="6"/>
        <v>4689.5199999999995</v>
      </c>
      <c r="K85" s="173">
        <f t="shared" si="7"/>
        <v>5726.8418240000001</v>
      </c>
      <c r="L85" s="217">
        <f t="shared" ref="L85:L101" si="10">K85/$K$289</f>
        <v>6.2174961181619484E-3</v>
      </c>
      <c r="M85" s="396"/>
      <c r="N85" s="397"/>
      <c r="O85" s="101"/>
      <c r="P85" s="99"/>
      <c r="Q85" s="99"/>
      <c r="R85" s="99"/>
      <c r="S85" s="99"/>
      <c r="T85" s="99"/>
      <c r="U85" s="198"/>
      <c r="V85" s="198"/>
      <c r="W85" s="198"/>
      <c r="X85" s="198"/>
      <c r="Y85" s="198"/>
      <c r="Z85" s="198"/>
      <c r="AA85" s="198"/>
      <c r="AB85" s="198"/>
      <c r="AC85" s="198"/>
      <c r="AD85" s="198"/>
      <c r="AE85" s="198"/>
      <c r="AF85" s="198"/>
    </row>
    <row r="86" spans="1:32" s="100" customFormat="1" ht="15" customHeight="1" outlineLevel="1" x14ac:dyDescent="0.25">
      <c r="A86" s="166" t="s">
        <v>629</v>
      </c>
      <c r="B86" s="167" t="s">
        <v>66</v>
      </c>
      <c r="C86" s="240">
        <v>10410</v>
      </c>
      <c r="D86" s="398" t="s">
        <v>383</v>
      </c>
      <c r="E86" s="399"/>
      <c r="F86" s="199"/>
      <c r="G86" s="207" t="s">
        <v>299</v>
      </c>
      <c r="H86" s="220">
        <v>340</v>
      </c>
      <c r="I86" s="172">
        <v>4.4400000000000004</v>
      </c>
      <c r="J86" s="173">
        <f t="shared" si="6"/>
        <v>1509.6000000000001</v>
      </c>
      <c r="K86" s="173">
        <f t="shared" si="7"/>
        <v>1843.5235200000002</v>
      </c>
      <c r="L86" s="217">
        <f t="shared" si="10"/>
        <v>2.0014696898568037E-3</v>
      </c>
      <c r="M86" s="396"/>
      <c r="N86" s="397"/>
      <c r="O86" s="101"/>
      <c r="P86" s="99"/>
      <c r="Q86" s="99"/>
      <c r="R86" s="99"/>
      <c r="S86" s="99"/>
      <c r="T86" s="99"/>
      <c r="U86" s="198"/>
      <c r="V86" s="198"/>
      <c r="W86" s="198"/>
      <c r="X86" s="198"/>
      <c r="Y86" s="198"/>
      <c r="Z86" s="198"/>
      <c r="AA86" s="198"/>
      <c r="AB86" s="198"/>
      <c r="AC86" s="198"/>
      <c r="AD86" s="198"/>
      <c r="AE86" s="198"/>
      <c r="AF86" s="198"/>
    </row>
    <row r="87" spans="1:32" s="100" customFormat="1" ht="15" customHeight="1" outlineLevel="1" x14ac:dyDescent="0.25">
      <c r="A87" s="166" t="s">
        <v>630</v>
      </c>
      <c r="B87" s="167" t="s">
        <v>66</v>
      </c>
      <c r="C87" s="166">
        <v>20304</v>
      </c>
      <c r="D87" s="398" t="s">
        <v>387</v>
      </c>
      <c r="E87" s="399"/>
      <c r="F87" s="199"/>
      <c r="G87" s="207" t="s">
        <v>299</v>
      </c>
      <c r="H87" s="220">
        <v>35</v>
      </c>
      <c r="I87" s="172">
        <v>66.38</v>
      </c>
      <c r="J87" s="173">
        <f t="shared" si="6"/>
        <v>2323.2999999999997</v>
      </c>
      <c r="K87" s="173">
        <f t="shared" si="7"/>
        <v>2837.2139599999996</v>
      </c>
      <c r="L87" s="217">
        <f t="shared" si="10"/>
        <v>3.0802957938820289E-3</v>
      </c>
      <c r="M87" s="396"/>
      <c r="N87" s="397"/>
      <c r="O87" s="101"/>
      <c r="P87" s="99"/>
      <c r="Q87" s="99"/>
      <c r="R87" s="99"/>
      <c r="S87" s="99"/>
      <c r="T87" s="99"/>
      <c r="U87" s="198"/>
      <c r="V87" s="198"/>
      <c r="W87" s="198"/>
      <c r="X87" s="198"/>
      <c r="Y87" s="198"/>
      <c r="Z87" s="198"/>
      <c r="AA87" s="198"/>
      <c r="AB87" s="198"/>
      <c r="AC87" s="198"/>
      <c r="AD87" s="198"/>
      <c r="AE87" s="198"/>
      <c r="AF87" s="198"/>
    </row>
    <row r="88" spans="1:32" s="100" customFormat="1" ht="15" customHeight="1" outlineLevel="1" x14ac:dyDescent="0.25">
      <c r="A88" s="166" t="s">
        <v>631</v>
      </c>
      <c r="B88" s="167" t="s">
        <v>66</v>
      </c>
      <c r="C88" s="240">
        <v>20511</v>
      </c>
      <c r="D88" s="398" t="s">
        <v>389</v>
      </c>
      <c r="E88" s="399"/>
      <c r="F88" s="199"/>
      <c r="G88" s="207" t="s">
        <v>340</v>
      </c>
      <c r="H88" s="220">
        <v>30</v>
      </c>
      <c r="I88" s="172">
        <v>352.15</v>
      </c>
      <c r="J88" s="173">
        <f t="shared" si="6"/>
        <v>10564.5</v>
      </c>
      <c r="K88" s="173">
        <f t="shared" si="7"/>
        <v>12901.367400000001</v>
      </c>
      <c r="L88" s="217">
        <f t="shared" si="10"/>
        <v>1.4006708093860759E-2</v>
      </c>
      <c r="M88" s="396"/>
      <c r="N88" s="397"/>
      <c r="O88" s="101"/>
      <c r="P88" s="99"/>
      <c r="Q88" s="99"/>
      <c r="R88" s="99"/>
      <c r="S88" s="99"/>
      <c r="T88" s="99"/>
      <c r="U88" s="198"/>
      <c r="V88" s="198"/>
      <c r="W88" s="198"/>
      <c r="X88" s="198"/>
      <c r="Y88" s="198"/>
      <c r="Z88" s="198"/>
      <c r="AA88" s="198"/>
      <c r="AB88" s="198"/>
      <c r="AC88" s="198"/>
      <c r="AD88" s="198"/>
      <c r="AE88" s="198"/>
      <c r="AF88" s="198"/>
    </row>
    <row r="89" spans="1:32" s="100" customFormat="1" ht="15" customHeight="1" outlineLevel="1" x14ac:dyDescent="0.25">
      <c r="A89" s="166" t="s">
        <v>632</v>
      </c>
      <c r="B89" s="167" t="s">
        <v>66</v>
      </c>
      <c r="C89" s="240">
        <v>30330</v>
      </c>
      <c r="D89" s="398" t="s">
        <v>391</v>
      </c>
      <c r="E89" s="399"/>
      <c r="F89" s="199"/>
      <c r="G89" s="207" t="s">
        <v>340</v>
      </c>
      <c r="H89" s="220">
        <v>35</v>
      </c>
      <c r="I89" s="172">
        <v>34.75</v>
      </c>
      <c r="J89" s="173">
        <f t="shared" si="6"/>
        <v>1216.25</v>
      </c>
      <c r="K89" s="173">
        <f t="shared" si="7"/>
        <v>1485.2845</v>
      </c>
      <c r="L89" s="217">
        <f t="shared" si="10"/>
        <v>1.6125380963754221E-3</v>
      </c>
      <c r="M89" s="396"/>
      <c r="N89" s="397"/>
      <c r="O89" s="101"/>
      <c r="P89" s="99"/>
      <c r="Q89" s="99"/>
      <c r="R89" s="99"/>
      <c r="S89" s="99"/>
      <c r="T89" s="99"/>
      <c r="U89" s="198"/>
      <c r="V89" s="198"/>
      <c r="W89" s="198"/>
      <c r="X89" s="198"/>
      <c r="Y89" s="198"/>
      <c r="Z89" s="198"/>
      <c r="AA89" s="198"/>
      <c r="AB89" s="198"/>
      <c r="AC89" s="198"/>
      <c r="AD89" s="198"/>
      <c r="AE89" s="198"/>
      <c r="AF89" s="198"/>
    </row>
    <row r="90" spans="1:32" s="100" customFormat="1" ht="15" customHeight="1" outlineLevel="1" x14ac:dyDescent="0.25">
      <c r="A90" s="166" t="s">
        <v>633</v>
      </c>
      <c r="B90" s="167" t="s">
        <v>66</v>
      </c>
      <c r="C90" s="166">
        <v>20404</v>
      </c>
      <c r="D90" s="398" t="s">
        <v>368</v>
      </c>
      <c r="E90" s="399"/>
      <c r="F90" s="199"/>
      <c r="G90" s="207" t="s">
        <v>344</v>
      </c>
      <c r="H90" s="220">
        <v>4500</v>
      </c>
      <c r="I90" s="172">
        <v>7.69</v>
      </c>
      <c r="J90" s="173">
        <f t="shared" si="6"/>
        <v>34605</v>
      </c>
      <c r="K90" s="173">
        <f t="shared" si="7"/>
        <v>42259.626000000004</v>
      </c>
      <c r="L90" s="217">
        <f t="shared" si="10"/>
        <v>4.5880272004169768E-2</v>
      </c>
      <c r="M90" s="396"/>
      <c r="N90" s="397"/>
      <c r="O90" s="101"/>
      <c r="P90" s="99"/>
      <c r="Q90" s="99"/>
      <c r="R90" s="99"/>
      <c r="S90" s="99"/>
      <c r="T90" s="99"/>
      <c r="U90" s="203"/>
      <c r="V90" s="203"/>
      <c r="W90" s="204"/>
      <c r="X90" s="204"/>
      <c r="Y90" s="204"/>
      <c r="Z90" s="204"/>
      <c r="AA90" s="204"/>
      <c r="AB90" s="204"/>
      <c r="AC90" s="204"/>
      <c r="AD90" s="204"/>
      <c r="AE90" s="204"/>
      <c r="AF90" s="204"/>
    </row>
    <row r="91" spans="1:32" s="100" customFormat="1" ht="15" customHeight="1" outlineLevel="1" x14ac:dyDescent="0.25">
      <c r="A91" s="166" t="s">
        <v>634</v>
      </c>
      <c r="B91" s="167" t="s">
        <v>66</v>
      </c>
      <c r="C91" s="240">
        <v>20407</v>
      </c>
      <c r="D91" s="398" t="s">
        <v>413</v>
      </c>
      <c r="E91" s="399"/>
      <c r="F91" s="199"/>
      <c r="G91" s="207" t="s">
        <v>344</v>
      </c>
      <c r="H91" s="220">
        <v>250</v>
      </c>
      <c r="I91" s="172">
        <v>8.3699999999999992</v>
      </c>
      <c r="J91" s="173">
        <f t="shared" si="6"/>
        <v>2092.5</v>
      </c>
      <c r="K91" s="173">
        <f t="shared" si="7"/>
        <v>2555.3610000000003</v>
      </c>
      <c r="L91" s="217">
        <f t="shared" si="10"/>
        <v>2.7742947310713841E-3</v>
      </c>
      <c r="M91" s="396"/>
      <c r="N91" s="397"/>
      <c r="O91" s="101"/>
      <c r="P91" s="99"/>
      <c r="Q91" s="99"/>
      <c r="R91" s="99"/>
      <c r="S91" s="99"/>
      <c r="T91" s="99"/>
      <c r="U91" s="203"/>
      <c r="V91" s="203"/>
      <c r="W91" s="204"/>
      <c r="X91" s="204"/>
      <c r="Y91" s="204"/>
      <c r="Z91" s="204"/>
      <c r="AA91" s="204"/>
      <c r="AB91" s="204"/>
      <c r="AC91" s="204"/>
      <c r="AD91" s="204"/>
      <c r="AE91" s="204"/>
      <c r="AF91" s="204"/>
    </row>
    <row r="92" spans="1:32" s="100" customFormat="1" ht="15" customHeight="1" outlineLevel="1" x14ac:dyDescent="0.25">
      <c r="A92" s="166" t="s">
        <v>635</v>
      </c>
      <c r="B92" s="167" t="s">
        <v>66</v>
      </c>
      <c r="C92" s="240">
        <v>200603</v>
      </c>
      <c r="D92" s="398" t="s">
        <v>375</v>
      </c>
      <c r="E92" s="399"/>
      <c r="F92" s="199"/>
      <c r="G92" s="207" t="s">
        <v>376</v>
      </c>
      <c r="H92" s="220">
        <v>2</v>
      </c>
      <c r="I92" s="172">
        <v>223.32</v>
      </c>
      <c r="J92" s="173">
        <f t="shared" si="6"/>
        <v>446.64</v>
      </c>
      <c r="K92" s="173">
        <f t="shared" si="7"/>
        <v>545.43676800000003</v>
      </c>
      <c r="L92" s="217">
        <f t="shared" si="10"/>
        <v>5.9216774130739448E-4</v>
      </c>
      <c r="M92" s="396"/>
      <c r="N92" s="397"/>
      <c r="O92" s="101"/>
      <c r="P92" s="99"/>
      <c r="Q92" s="99"/>
      <c r="R92" s="99"/>
      <c r="S92" s="99"/>
      <c r="T92" s="99"/>
      <c r="U92" s="203"/>
      <c r="V92" s="203"/>
      <c r="W92" s="204"/>
      <c r="X92" s="204"/>
      <c r="Y92" s="204"/>
      <c r="Z92" s="204"/>
      <c r="AA92" s="204"/>
      <c r="AB92" s="204"/>
      <c r="AC92" s="204"/>
      <c r="AD92" s="204"/>
      <c r="AE92" s="204"/>
      <c r="AF92" s="204"/>
    </row>
    <row r="93" spans="1:32" s="100" customFormat="1" ht="15" customHeight="1" outlineLevel="1" x14ac:dyDescent="0.25">
      <c r="A93" s="166" t="s">
        <v>636</v>
      </c>
      <c r="B93" s="167" t="s">
        <v>66</v>
      </c>
      <c r="C93" s="240">
        <v>200604</v>
      </c>
      <c r="D93" s="398" t="s">
        <v>378</v>
      </c>
      <c r="E93" s="399"/>
      <c r="F93" s="199"/>
      <c r="G93" s="207" t="s">
        <v>379</v>
      </c>
      <c r="H93" s="220">
        <v>4</v>
      </c>
      <c r="I93" s="172">
        <v>239.66</v>
      </c>
      <c r="J93" s="173">
        <f t="shared" si="6"/>
        <v>958.64</v>
      </c>
      <c r="K93" s="173">
        <f t="shared" si="7"/>
        <v>1170.6911680000001</v>
      </c>
      <c r="L93" s="217">
        <f t="shared" si="10"/>
        <v>1.2709915894835229E-3</v>
      </c>
      <c r="M93" s="396"/>
      <c r="N93" s="397"/>
      <c r="O93" s="101"/>
      <c r="P93" s="99"/>
      <c r="Q93" s="99"/>
      <c r="R93" s="99"/>
      <c r="S93" s="99"/>
      <c r="T93" s="99"/>
      <c r="U93" s="203"/>
      <c r="V93" s="203"/>
      <c r="W93" s="204"/>
      <c r="X93" s="204"/>
      <c r="Y93" s="204"/>
      <c r="Z93" s="204"/>
      <c r="AA93" s="204"/>
      <c r="AB93" s="204"/>
      <c r="AC93" s="204"/>
      <c r="AD93" s="204"/>
      <c r="AE93" s="204"/>
      <c r="AF93" s="204"/>
    </row>
    <row r="94" spans="1:32" s="100" customFormat="1" ht="15" customHeight="1" outlineLevel="1" x14ac:dyDescent="0.25">
      <c r="A94" s="166" t="s">
        <v>637</v>
      </c>
      <c r="B94" s="167" t="s">
        <v>138</v>
      </c>
      <c r="C94" s="166" t="s">
        <v>437</v>
      </c>
      <c r="D94" s="398" t="s">
        <v>438</v>
      </c>
      <c r="E94" s="399"/>
      <c r="F94" s="199"/>
      <c r="G94" s="207" t="s">
        <v>157</v>
      </c>
      <c r="H94" s="220">
        <v>80</v>
      </c>
      <c r="I94" s="172">
        <v>7.1338267499999999</v>
      </c>
      <c r="J94" s="173">
        <f t="shared" si="6"/>
        <v>570.70614</v>
      </c>
      <c r="K94" s="173">
        <f t="shared" si="7"/>
        <v>696.94633816800001</v>
      </c>
      <c r="L94" s="217">
        <f t="shared" si="10"/>
        <v>7.5665808229012546E-4</v>
      </c>
      <c r="M94" s="396"/>
      <c r="N94" s="397"/>
      <c r="O94" s="101"/>
      <c r="P94" s="99"/>
      <c r="Q94" s="99"/>
      <c r="R94" s="99"/>
      <c r="S94" s="99"/>
      <c r="T94" s="99"/>
      <c r="U94" s="198"/>
      <c r="V94" s="198"/>
      <c r="W94" s="198"/>
      <c r="X94" s="198"/>
      <c r="Y94" s="198"/>
      <c r="Z94" s="198"/>
      <c r="AA94" s="198"/>
      <c r="AB94" s="198"/>
      <c r="AC94" s="198"/>
      <c r="AD94" s="198"/>
      <c r="AE94" s="198"/>
      <c r="AF94" s="198"/>
    </row>
    <row r="95" spans="1:32" s="100" customFormat="1" ht="15" customHeight="1" outlineLevel="1" x14ac:dyDescent="0.25">
      <c r="A95" s="166" t="s">
        <v>638</v>
      </c>
      <c r="B95" s="167" t="s">
        <v>66</v>
      </c>
      <c r="C95" s="166">
        <v>50430</v>
      </c>
      <c r="D95" s="398" t="s">
        <v>440</v>
      </c>
      <c r="E95" s="399"/>
      <c r="F95" s="199"/>
      <c r="G95" s="207" t="s">
        <v>441</v>
      </c>
      <c r="H95" s="220">
        <v>15</v>
      </c>
      <c r="I95" s="172">
        <v>108.08</v>
      </c>
      <c r="J95" s="173">
        <f t="shared" si="6"/>
        <v>1621.2</v>
      </c>
      <c r="K95" s="173">
        <f t="shared" si="7"/>
        <v>1979.8094400000002</v>
      </c>
      <c r="L95" s="217">
        <f t="shared" si="10"/>
        <v>2.1494320755139442E-3</v>
      </c>
      <c r="M95" s="396"/>
      <c r="N95" s="397"/>
      <c r="O95" s="101"/>
      <c r="P95" s="99"/>
      <c r="Q95" s="99"/>
      <c r="R95" s="99"/>
      <c r="S95" s="99"/>
      <c r="T95" s="99"/>
      <c r="U95" s="198"/>
      <c r="V95" s="198"/>
      <c r="W95" s="198"/>
      <c r="X95" s="198"/>
      <c r="Y95" s="198"/>
      <c r="Z95" s="198"/>
      <c r="AA95" s="198"/>
      <c r="AB95" s="198"/>
      <c r="AC95" s="198"/>
      <c r="AD95" s="198"/>
      <c r="AE95" s="198"/>
      <c r="AF95" s="198"/>
    </row>
    <row r="96" spans="1:32" s="100" customFormat="1" ht="15" customHeight="1" outlineLevel="1" x14ac:dyDescent="0.25">
      <c r="A96" s="166" t="s">
        <v>639</v>
      </c>
      <c r="B96" s="167" t="s">
        <v>66</v>
      </c>
      <c r="C96" s="240">
        <v>10475</v>
      </c>
      <c r="D96" s="398" t="s">
        <v>640</v>
      </c>
      <c r="E96" s="399"/>
      <c r="F96" s="199"/>
      <c r="G96" s="207" t="s">
        <v>299</v>
      </c>
      <c r="H96" s="220">
        <v>300</v>
      </c>
      <c r="I96" s="172">
        <v>4.79</v>
      </c>
      <c r="J96" s="173">
        <f t="shared" si="6"/>
        <v>1437</v>
      </c>
      <c r="K96" s="173">
        <f t="shared" si="7"/>
        <v>1754.8644000000002</v>
      </c>
      <c r="L96" s="217">
        <f t="shared" si="10"/>
        <v>1.9052145895099542E-3</v>
      </c>
      <c r="M96" s="396"/>
      <c r="N96" s="397"/>
      <c r="O96" s="101"/>
      <c r="P96" s="99"/>
      <c r="Q96" s="99"/>
      <c r="R96" s="99"/>
      <c r="S96" s="99"/>
      <c r="T96" s="99"/>
      <c r="U96" s="198"/>
      <c r="V96" s="198"/>
      <c r="W96" s="198"/>
      <c r="X96" s="198"/>
      <c r="Y96" s="198"/>
      <c r="Z96" s="198"/>
      <c r="AA96" s="198"/>
      <c r="AB96" s="198"/>
      <c r="AC96" s="198"/>
      <c r="AD96" s="198"/>
      <c r="AE96" s="198"/>
      <c r="AF96" s="198"/>
    </row>
    <row r="97" spans="1:32" s="100" customFormat="1" ht="15" customHeight="1" outlineLevel="1" x14ac:dyDescent="0.25">
      <c r="A97" s="166" t="s">
        <v>641</v>
      </c>
      <c r="B97" s="167" t="s">
        <v>138</v>
      </c>
      <c r="C97" s="240" t="s">
        <v>642</v>
      </c>
      <c r="D97" s="398" t="s">
        <v>643</v>
      </c>
      <c r="E97" s="399"/>
      <c r="F97" s="199"/>
      <c r="G97" s="207" t="s">
        <v>299</v>
      </c>
      <c r="H97" s="220">
        <v>300</v>
      </c>
      <c r="I97" s="172">
        <v>1.84980645</v>
      </c>
      <c r="J97" s="173">
        <f t="shared" si="6"/>
        <v>554.94193499999994</v>
      </c>
      <c r="K97" s="173">
        <f t="shared" si="7"/>
        <v>677.69509102199993</v>
      </c>
      <c r="L97" s="217">
        <f t="shared" si="10"/>
        <v>7.3575746060743519E-4</v>
      </c>
      <c r="M97" s="396"/>
      <c r="N97" s="397"/>
      <c r="O97" s="101"/>
      <c r="P97" s="99"/>
      <c r="Q97" s="99"/>
      <c r="R97" s="99"/>
      <c r="S97" s="99"/>
      <c r="T97" s="99"/>
      <c r="U97" s="198"/>
      <c r="V97" s="198"/>
      <c r="W97" s="198"/>
      <c r="X97" s="198"/>
      <c r="Y97" s="198"/>
      <c r="Z97" s="198"/>
      <c r="AA97" s="198"/>
      <c r="AB97" s="198"/>
      <c r="AC97" s="198"/>
      <c r="AD97" s="198"/>
      <c r="AE97" s="198"/>
      <c r="AF97" s="198"/>
    </row>
    <row r="98" spans="1:32" s="100" customFormat="1" ht="15" customHeight="1" outlineLevel="1" x14ac:dyDescent="0.25">
      <c r="A98" s="166" t="s">
        <v>644</v>
      </c>
      <c r="B98" s="167" t="s">
        <v>66</v>
      </c>
      <c r="C98" s="240">
        <v>130204</v>
      </c>
      <c r="D98" s="398" t="s">
        <v>443</v>
      </c>
      <c r="E98" s="399"/>
      <c r="F98" s="199"/>
      <c r="G98" s="207" t="s">
        <v>299</v>
      </c>
      <c r="H98" s="220">
        <v>300</v>
      </c>
      <c r="I98" s="172">
        <v>5</v>
      </c>
      <c r="J98" s="173">
        <f t="shared" si="6"/>
        <v>1500</v>
      </c>
      <c r="K98" s="173">
        <f t="shared" si="7"/>
        <v>1831.8000000000002</v>
      </c>
      <c r="L98" s="217">
        <f t="shared" si="10"/>
        <v>1.9887417427035012E-3</v>
      </c>
      <c r="M98" s="396"/>
      <c r="N98" s="397"/>
      <c r="O98" s="101"/>
      <c r="P98" s="99"/>
      <c r="Q98" s="99"/>
      <c r="R98" s="99"/>
      <c r="S98" s="99"/>
      <c r="T98" s="99"/>
      <c r="U98" s="203"/>
      <c r="V98" s="203"/>
      <c r="W98" s="204"/>
      <c r="X98" s="204"/>
      <c r="Y98" s="204"/>
      <c r="Z98" s="204"/>
      <c r="AA98" s="204"/>
      <c r="AB98" s="204"/>
      <c r="AC98" s="204"/>
      <c r="AD98" s="204"/>
      <c r="AE98" s="204"/>
      <c r="AF98" s="204"/>
    </row>
    <row r="99" spans="1:32" s="100" customFormat="1" ht="15" customHeight="1" outlineLevel="1" x14ac:dyDescent="0.25">
      <c r="A99" s="166" t="s">
        <v>645</v>
      </c>
      <c r="B99" s="167" t="s">
        <v>138</v>
      </c>
      <c r="C99" s="240" t="s">
        <v>445</v>
      </c>
      <c r="D99" s="398" t="s">
        <v>446</v>
      </c>
      <c r="E99" s="399"/>
      <c r="F99" s="199"/>
      <c r="G99" s="207" t="s">
        <v>340</v>
      </c>
      <c r="H99" s="220">
        <v>30</v>
      </c>
      <c r="I99" s="172">
        <v>149.14417500000002</v>
      </c>
      <c r="J99" s="173">
        <f t="shared" si="6"/>
        <v>4474.3252500000008</v>
      </c>
      <c r="K99" s="173">
        <f t="shared" si="7"/>
        <v>5464.0459953000009</v>
      </c>
      <c r="L99" s="217">
        <f t="shared" si="10"/>
        <v>5.932184930071519E-3</v>
      </c>
      <c r="M99" s="396"/>
      <c r="N99" s="397"/>
      <c r="O99" s="101"/>
      <c r="P99" s="99"/>
      <c r="Q99" s="99"/>
      <c r="R99" s="99"/>
      <c r="S99" s="99"/>
      <c r="T99" s="99"/>
      <c r="U99" s="203"/>
      <c r="V99" s="203"/>
      <c r="W99" s="204"/>
      <c r="X99" s="204"/>
      <c r="Y99" s="204"/>
      <c r="Z99" s="204"/>
      <c r="AA99" s="204"/>
      <c r="AB99" s="204"/>
      <c r="AC99" s="204"/>
      <c r="AD99" s="204"/>
      <c r="AE99" s="204"/>
      <c r="AF99" s="204"/>
    </row>
    <row r="100" spans="1:32" s="100" customFormat="1" ht="15" customHeight="1" outlineLevel="1" x14ac:dyDescent="0.25">
      <c r="A100" s="166" t="s">
        <v>646</v>
      </c>
      <c r="B100" s="167" t="s">
        <v>68</v>
      </c>
      <c r="C100" s="231" t="s">
        <v>647</v>
      </c>
      <c r="D100" s="398" t="s">
        <v>648</v>
      </c>
      <c r="E100" s="399"/>
      <c r="F100" s="199"/>
      <c r="G100" s="207" t="s">
        <v>299</v>
      </c>
      <c r="H100" s="220">
        <v>300</v>
      </c>
      <c r="I100" s="173" t="s">
        <v>791</v>
      </c>
      <c r="J100" s="173">
        <f t="shared" si="6"/>
        <v>8538</v>
      </c>
      <c r="K100" s="173">
        <f t="shared" si="7"/>
        <v>10426.605600000001</v>
      </c>
      <c r="L100" s="217">
        <f t="shared" si="10"/>
        <v>1.1319917999468328E-2</v>
      </c>
      <c r="M100" s="396"/>
      <c r="N100" s="397"/>
      <c r="O100" s="101"/>
      <c r="P100" s="99"/>
      <c r="Q100" s="99"/>
      <c r="R100" s="99"/>
      <c r="S100" s="99"/>
      <c r="T100" s="99"/>
      <c r="U100" s="203"/>
      <c r="V100" s="203"/>
      <c r="W100" s="204"/>
      <c r="X100" s="204"/>
      <c r="Y100" s="204"/>
      <c r="Z100" s="204"/>
      <c r="AA100" s="204"/>
      <c r="AB100" s="204"/>
      <c r="AC100" s="204"/>
      <c r="AD100" s="204"/>
      <c r="AE100" s="204"/>
      <c r="AF100" s="204"/>
    </row>
    <row r="101" spans="1:32" s="100" customFormat="1" ht="15" customHeight="1" outlineLevel="1" x14ac:dyDescent="0.25">
      <c r="A101" s="166" t="s">
        <v>649</v>
      </c>
      <c r="B101" s="167" t="s">
        <v>67</v>
      </c>
      <c r="C101" s="240">
        <v>55600</v>
      </c>
      <c r="D101" s="434" t="s">
        <v>434</v>
      </c>
      <c r="E101" s="435"/>
      <c r="F101" s="199"/>
      <c r="G101" s="207" t="s">
        <v>340</v>
      </c>
      <c r="H101" s="220">
        <v>60</v>
      </c>
      <c r="I101" s="172">
        <v>51.94</v>
      </c>
      <c r="J101" s="173">
        <f t="shared" si="6"/>
        <v>3116.3999999999996</v>
      </c>
      <c r="K101" s="173">
        <f t="shared" si="7"/>
        <v>3805.7476799999999</v>
      </c>
      <c r="L101" s="217">
        <f t="shared" si="10"/>
        <v>4.1318098446407932E-3</v>
      </c>
      <c r="M101" s="396"/>
      <c r="N101" s="397"/>
      <c r="O101" s="101"/>
      <c r="P101" s="99"/>
      <c r="Q101" s="99"/>
      <c r="R101" s="99"/>
      <c r="S101" s="99"/>
      <c r="T101" s="99"/>
      <c r="U101" s="203"/>
      <c r="V101" s="203"/>
      <c r="W101" s="204"/>
      <c r="X101" s="204"/>
      <c r="Y101" s="204"/>
      <c r="Z101" s="204"/>
      <c r="AA101" s="204"/>
      <c r="AB101" s="204"/>
      <c r="AC101" s="204"/>
      <c r="AD101" s="204"/>
      <c r="AE101" s="204"/>
      <c r="AF101" s="204"/>
    </row>
    <row r="102" spans="1:32" s="100" customFormat="1" ht="15" customHeight="1" outlineLevel="1" x14ac:dyDescent="0.25">
      <c r="A102" s="166"/>
      <c r="B102" s="167"/>
      <c r="C102" s="166"/>
      <c r="D102" s="398"/>
      <c r="E102" s="399"/>
      <c r="F102" s="199"/>
      <c r="G102" s="207"/>
      <c r="H102" s="220"/>
      <c r="I102" s="172"/>
      <c r="J102" s="173"/>
      <c r="K102" s="173"/>
      <c r="L102" s="217"/>
      <c r="M102" s="396"/>
      <c r="N102" s="397"/>
      <c r="O102" s="101"/>
      <c r="P102" s="99"/>
      <c r="Q102" s="99"/>
      <c r="R102" s="99"/>
      <c r="S102" s="99"/>
      <c r="T102" s="99"/>
      <c r="U102" s="198"/>
      <c r="V102" s="198"/>
      <c r="W102" s="198"/>
      <c r="X102" s="198"/>
      <c r="Y102" s="198"/>
      <c r="Z102" s="198"/>
      <c r="AA102" s="198"/>
      <c r="AB102" s="198"/>
      <c r="AC102" s="198"/>
      <c r="AD102" s="198"/>
      <c r="AE102" s="198"/>
      <c r="AF102" s="198"/>
    </row>
    <row r="103" spans="1:32" s="100" customFormat="1" ht="15" customHeight="1" outlineLevel="1" x14ac:dyDescent="0.25">
      <c r="A103" s="235" t="s">
        <v>217</v>
      </c>
      <c r="B103" s="167"/>
      <c r="C103" s="166"/>
      <c r="D103" s="430" t="s">
        <v>650</v>
      </c>
      <c r="E103" s="431"/>
      <c r="F103" s="199"/>
      <c r="G103" s="207"/>
      <c r="H103" s="220"/>
      <c r="I103" s="172"/>
      <c r="J103" s="173"/>
      <c r="K103" s="173"/>
      <c r="L103" s="217"/>
      <c r="M103" s="396"/>
      <c r="N103" s="397"/>
      <c r="O103" s="101"/>
      <c r="P103" s="99"/>
      <c r="Q103" s="99"/>
      <c r="R103" s="99"/>
      <c r="S103" s="99"/>
      <c r="T103" s="99"/>
      <c r="U103" s="198"/>
      <c r="V103" s="198"/>
      <c r="W103" s="198"/>
      <c r="X103" s="198"/>
      <c r="Y103" s="198"/>
      <c r="Z103" s="198"/>
      <c r="AA103" s="198"/>
      <c r="AB103" s="198"/>
      <c r="AC103" s="198"/>
      <c r="AD103" s="198"/>
      <c r="AE103" s="198"/>
      <c r="AF103" s="198"/>
    </row>
    <row r="104" spans="1:32" s="100" customFormat="1" ht="15" customHeight="1" outlineLevel="1" x14ac:dyDescent="0.25">
      <c r="A104" s="166" t="s">
        <v>651</v>
      </c>
      <c r="B104" s="167" t="s">
        <v>138</v>
      </c>
      <c r="C104" s="240" t="s">
        <v>403</v>
      </c>
      <c r="D104" s="398" t="s">
        <v>404</v>
      </c>
      <c r="E104" s="399"/>
      <c r="F104" s="199"/>
      <c r="G104" s="207" t="s">
        <v>340</v>
      </c>
      <c r="H104" s="220">
        <v>20</v>
      </c>
      <c r="I104" s="172">
        <v>49.314282000000006</v>
      </c>
      <c r="J104" s="173">
        <f t="shared" si="6"/>
        <v>986.28564000000006</v>
      </c>
      <c r="K104" s="173">
        <f t="shared" si="7"/>
        <v>1204.4520235680002</v>
      </c>
      <c r="L104" s="217">
        <f t="shared" ref="L104:L112" si="11">K104/$K$289</f>
        <v>1.3076449483313587E-3</v>
      </c>
      <c r="M104" s="396"/>
      <c r="N104" s="397"/>
      <c r="O104" s="101"/>
      <c r="P104" s="99"/>
      <c r="Q104" s="99"/>
      <c r="R104" s="99"/>
      <c r="S104" s="99"/>
      <c r="T104" s="99"/>
      <c r="U104" s="198"/>
      <c r="V104" s="198"/>
      <c r="W104" s="198"/>
      <c r="X104" s="198"/>
      <c r="Y104" s="198"/>
      <c r="Z104" s="198"/>
      <c r="AA104" s="198"/>
      <c r="AB104" s="198"/>
      <c r="AC104" s="198"/>
      <c r="AD104" s="198"/>
      <c r="AE104" s="198"/>
      <c r="AF104" s="198"/>
    </row>
    <row r="105" spans="1:32" s="100" customFormat="1" ht="15" customHeight="1" outlineLevel="1" x14ac:dyDescent="0.25">
      <c r="A105" s="166" t="s">
        <v>652</v>
      </c>
      <c r="B105" s="167" t="s">
        <v>138</v>
      </c>
      <c r="C105" s="166" t="s">
        <v>406</v>
      </c>
      <c r="D105" s="398" t="s">
        <v>407</v>
      </c>
      <c r="E105" s="399"/>
      <c r="F105" s="199"/>
      <c r="G105" s="207" t="s">
        <v>340</v>
      </c>
      <c r="H105" s="220">
        <v>20</v>
      </c>
      <c r="I105" s="172">
        <v>9.1824697999999998</v>
      </c>
      <c r="J105" s="173">
        <f t="shared" si="6"/>
        <v>183.649396</v>
      </c>
      <c r="K105" s="173">
        <f t="shared" si="7"/>
        <v>224.27264239519999</v>
      </c>
      <c r="L105" s="217">
        <f t="shared" si="11"/>
        <v>2.4348747989832358E-4</v>
      </c>
      <c r="M105" s="396"/>
      <c r="N105" s="397"/>
      <c r="O105" s="101"/>
      <c r="P105" s="99"/>
      <c r="Q105" s="99"/>
      <c r="R105" s="99"/>
      <c r="S105" s="99"/>
      <c r="T105" s="99"/>
      <c r="U105" s="198"/>
      <c r="V105" s="198"/>
      <c r="W105" s="198"/>
      <c r="X105" s="198"/>
      <c r="Y105" s="198"/>
      <c r="Z105" s="198"/>
      <c r="AA105" s="198"/>
      <c r="AB105" s="198"/>
      <c r="AC105" s="198"/>
      <c r="AD105" s="198"/>
      <c r="AE105" s="198"/>
      <c r="AF105" s="198"/>
    </row>
    <row r="106" spans="1:32" s="100" customFormat="1" ht="15" customHeight="1" outlineLevel="1" x14ac:dyDescent="0.25">
      <c r="A106" s="166" t="s">
        <v>653</v>
      </c>
      <c r="B106" s="167" t="s">
        <v>66</v>
      </c>
      <c r="C106" s="166">
        <v>20304</v>
      </c>
      <c r="D106" s="398" t="s">
        <v>387</v>
      </c>
      <c r="E106" s="399"/>
      <c r="F106" s="199"/>
      <c r="G106" s="207" t="s">
        <v>299</v>
      </c>
      <c r="H106" s="220">
        <v>100</v>
      </c>
      <c r="I106" s="172">
        <v>66.38</v>
      </c>
      <c r="J106" s="173">
        <f t="shared" si="6"/>
        <v>6638</v>
      </c>
      <c r="K106" s="173">
        <f t="shared" si="7"/>
        <v>8106.3256000000001</v>
      </c>
      <c r="L106" s="217">
        <f t="shared" si="11"/>
        <v>8.8008451253772258E-3</v>
      </c>
      <c r="M106" s="396"/>
      <c r="N106" s="397"/>
      <c r="O106" s="101"/>
      <c r="P106" s="99"/>
      <c r="Q106" s="99"/>
      <c r="R106" s="99"/>
      <c r="S106" s="99"/>
      <c r="T106" s="99"/>
      <c r="U106" s="203"/>
      <c r="V106" s="203"/>
      <c r="W106" s="204"/>
      <c r="X106" s="204"/>
      <c r="Y106" s="204"/>
      <c r="Z106" s="204"/>
      <c r="AA106" s="204"/>
      <c r="AB106" s="204"/>
      <c r="AC106" s="204"/>
      <c r="AD106" s="204"/>
      <c r="AE106" s="204"/>
      <c r="AF106" s="204"/>
    </row>
    <row r="107" spans="1:32" s="100" customFormat="1" ht="15" customHeight="1" outlineLevel="1" x14ac:dyDescent="0.25">
      <c r="A107" s="166" t="s">
        <v>654</v>
      </c>
      <c r="B107" s="167" t="s">
        <v>66</v>
      </c>
      <c r="C107" s="166">
        <v>20404</v>
      </c>
      <c r="D107" s="398" t="s">
        <v>368</v>
      </c>
      <c r="E107" s="399"/>
      <c r="F107" s="199"/>
      <c r="G107" s="207" t="s">
        <v>344</v>
      </c>
      <c r="H107" s="220">
        <v>2250</v>
      </c>
      <c r="I107" s="172">
        <v>7.69</v>
      </c>
      <c r="J107" s="173">
        <f t="shared" si="6"/>
        <v>17302.5</v>
      </c>
      <c r="K107" s="173">
        <f t="shared" si="7"/>
        <v>21129.813000000002</v>
      </c>
      <c r="L107" s="217">
        <f t="shared" si="11"/>
        <v>2.2940136002084884E-2</v>
      </c>
      <c r="M107" s="396"/>
      <c r="N107" s="397"/>
      <c r="O107" s="101"/>
      <c r="P107" s="99"/>
      <c r="Q107" s="99"/>
      <c r="R107" s="99"/>
      <c r="S107" s="99"/>
      <c r="T107" s="99"/>
      <c r="U107" s="203"/>
      <c r="V107" s="203"/>
      <c r="W107" s="204"/>
      <c r="X107" s="204"/>
      <c r="Y107" s="204"/>
      <c r="Z107" s="204"/>
      <c r="AA107" s="204"/>
      <c r="AB107" s="204"/>
      <c r="AC107" s="204"/>
      <c r="AD107" s="204"/>
      <c r="AE107" s="204"/>
      <c r="AF107" s="204"/>
    </row>
    <row r="108" spans="1:32" s="100" customFormat="1" ht="15" customHeight="1" outlineLevel="1" x14ac:dyDescent="0.25">
      <c r="A108" s="166" t="s">
        <v>655</v>
      </c>
      <c r="B108" s="167" t="s">
        <v>66</v>
      </c>
      <c r="C108" s="240">
        <v>20407</v>
      </c>
      <c r="D108" s="398" t="s">
        <v>413</v>
      </c>
      <c r="E108" s="399"/>
      <c r="F108" s="199"/>
      <c r="G108" s="207" t="s">
        <v>344</v>
      </c>
      <c r="H108" s="220">
        <v>100</v>
      </c>
      <c r="I108" s="172">
        <v>8.3699999999999992</v>
      </c>
      <c r="J108" s="173">
        <f t="shared" si="6"/>
        <v>836.99999999999989</v>
      </c>
      <c r="K108" s="173">
        <f t="shared" si="7"/>
        <v>1022.1443999999999</v>
      </c>
      <c r="L108" s="217">
        <f t="shared" si="11"/>
        <v>1.1097178924285534E-3</v>
      </c>
      <c r="M108" s="396"/>
      <c r="N108" s="397"/>
      <c r="O108" s="101"/>
      <c r="P108" s="99"/>
      <c r="Q108" s="99"/>
      <c r="R108" s="99"/>
      <c r="S108" s="99"/>
      <c r="T108" s="99"/>
      <c r="U108" s="203"/>
      <c r="V108" s="203"/>
      <c r="W108" s="204"/>
      <c r="X108" s="204"/>
      <c r="Y108" s="204"/>
      <c r="Z108" s="204"/>
      <c r="AA108" s="204"/>
      <c r="AB108" s="204"/>
      <c r="AC108" s="204"/>
      <c r="AD108" s="204"/>
      <c r="AE108" s="204"/>
      <c r="AF108" s="204"/>
    </row>
    <row r="109" spans="1:32" s="100" customFormat="1" ht="15" customHeight="1" outlineLevel="1" x14ac:dyDescent="0.25">
      <c r="A109" s="166" t="s">
        <v>656</v>
      </c>
      <c r="B109" s="167" t="s">
        <v>66</v>
      </c>
      <c r="C109" s="240">
        <v>20511</v>
      </c>
      <c r="D109" s="398" t="s">
        <v>389</v>
      </c>
      <c r="E109" s="399"/>
      <c r="F109" s="199"/>
      <c r="G109" s="207" t="s">
        <v>340</v>
      </c>
      <c r="H109" s="220">
        <v>15</v>
      </c>
      <c r="I109" s="172">
        <v>352.15</v>
      </c>
      <c r="J109" s="173">
        <f t="shared" si="6"/>
        <v>5282.25</v>
      </c>
      <c r="K109" s="173">
        <f t="shared" si="7"/>
        <v>6450.6837000000005</v>
      </c>
      <c r="L109" s="217">
        <f t="shared" si="11"/>
        <v>7.0033540469303796E-3</v>
      </c>
      <c r="M109" s="396"/>
      <c r="N109" s="397"/>
      <c r="O109" s="101"/>
      <c r="P109" s="99"/>
      <c r="Q109" s="99"/>
      <c r="R109" s="99"/>
      <c r="S109" s="99"/>
      <c r="T109" s="99"/>
      <c r="U109" s="203"/>
      <c r="V109" s="203"/>
      <c r="W109" s="204"/>
      <c r="X109" s="204"/>
      <c r="Y109" s="204"/>
      <c r="Z109" s="204"/>
      <c r="AA109" s="204"/>
      <c r="AB109" s="204"/>
      <c r="AC109" s="204"/>
      <c r="AD109" s="204"/>
      <c r="AE109" s="204"/>
      <c r="AF109" s="204"/>
    </row>
    <row r="110" spans="1:32" s="100" customFormat="1" ht="15" customHeight="1" outlineLevel="1" x14ac:dyDescent="0.25">
      <c r="A110" s="166" t="s">
        <v>657</v>
      </c>
      <c r="B110" s="167" t="s">
        <v>66</v>
      </c>
      <c r="C110" s="240">
        <v>30330</v>
      </c>
      <c r="D110" s="398" t="s">
        <v>391</v>
      </c>
      <c r="E110" s="399"/>
      <c r="F110" s="199"/>
      <c r="G110" s="207" t="s">
        <v>340</v>
      </c>
      <c r="H110" s="220">
        <v>15</v>
      </c>
      <c r="I110" s="172">
        <v>34.75</v>
      </c>
      <c r="J110" s="173">
        <f t="shared" si="6"/>
        <v>521.25</v>
      </c>
      <c r="K110" s="173">
        <f t="shared" si="7"/>
        <v>636.55050000000006</v>
      </c>
      <c r="L110" s="217">
        <f t="shared" si="11"/>
        <v>6.9108775558946671E-4</v>
      </c>
      <c r="M110" s="396"/>
      <c r="N110" s="397"/>
      <c r="O110" s="101"/>
      <c r="P110" s="99"/>
      <c r="Q110" s="99"/>
      <c r="R110" s="99"/>
      <c r="S110" s="99"/>
      <c r="T110" s="99"/>
      <c r="U110" s="198"/>
      <c r="V110" s="198"/>
      <c r="W110" s="198"/>
      <c r="X110" s="198"/>
      <c r="Y110" s="198"/>
      <c r="Z110" s="198"/>
      <c r="AA110" s="198"/>
      <c r="AB110" s="198"/>
      <c r="AC110" s="198"/>
      <c r="AD110" s="198"/>
      <c r="AE110" s="198"/>
      <c r="AF110" s="198"/>
    </row>
    <row r="111" spans="1:32" s="100" customFormat="1" ht="15" customHeight="1" outlineLevel="1" x14ac:dyDescent="0.25">
      <c r="A111" s="166" t="s">
        <v>658</v>
      </c>
      <c r="B111" s="167" t="s">
        <v>66</v>
      </c>
      <c r="C111" s="240">
        <v>200603</v>
      </c>
      <c r="D111" s="398" t="s">
        <v>375</v>
      </c>
      <c r="E111" s="399"/>
      <c r="F111" s="199"/>
      <c r="G111" s="207" t="s">
        <v>376</v>
      </c>
      <c r="H111" s="220">
        <v>2</v>
      </c>
      <c r="I111" s="172">
        <v>223.32</v>
      </c>
      <c r="J111" s="173">
        <f t="shared" si="6"/>
        <v>446.64</v>
      </c>
      <c r="K111" s="173">
        <f t="shared" si="7"/>
        <v>545.43676800000003</v>
      </c>
      <c r="L111" s="217">
        <f t="shared" si="11"/>
        <v>5.9216774130739448E-4</v>
      </c>
      <c r="M111" s="396"/>
      <c r="N111" s="397"/>
      <c r="O111" s="101"/>
      <c r="P111" s="99"/>
      <c r="Q111" s="99"/>
      <c r="R111" s="99"/>
      <c r="S111" s="99"/>
      <c r="T111" s="99"/>
      <c r="U111" s="198"/>
      <c r="V111" s="198"/>
      <c r="W111" s="198"/>
      <c r="X111" s="198"/>
      <c r="Y111" s="198"/>
      <c r="Z111" s="198"/>
      <c r="AA111" s="198"/>
      <c r="AB111" s="198"/>
      <c r="AC111" s="198"/>
      <c r="AD111" s="198"/>
      <c r="AE111" s="198"/>
      <c r="AF111" s="198"/>
    </row>
    <row r="112" spans="1:32" s="100" customFormat="1" ht="15" customHeight="1" outlineLevel="1" x14ac:dyDescent="0.25">
      <c r="A112" s="166" t="s">
        <v>659</v>
      </c>
      <c r="B112" s="167" t="s">
        <v>66</v>
      </c>
      <c r="C112" s="240">
        <v>200604</v>
      </c>
      <c r="D112" s="398" t="s">
        <v>378</v>
      </c>
      <c r="E112" s="399"/>
      <c r="F112" s="199"/>
      <c r="G112" s="207" t="s">
        <v>379</v>
      </c>
      <c r="H112" s="220">
        <v>4</v>
      </c>
      <c r="I112" s="172">
        <v>239.66</v>
      </c>
      <c r="J112" s="173">
        <f t="shared" si="6"/>
        <v>958.64</v>
      </c>
      <c r="K112" s="173">
        <f t="shared" si="7"/>
        <v>1170.6911680000001</v>
      </c>
      <c r="L112" s="217">
        <f t="shared" si="11"/>
        <v>1.2709915894835229E-3</v>
      </c>
      <c r="M112" s="396"/>
      <c r="N112" s="397"/>
      <c r="O112" s="101"/>
      <c r="P112" s="99"/>
      <c r="Q112" s="99"/>
      <c r="R112" s="99"/>
      <c r="S112" s="99"/>
      <c r="T112" s="99"/>
      <c r="U112" s="198"/>
      <c r="V112" s="198"/>
      <c r="W112" s="198"/>
      <c r="X112" s="198"/>
      <c r="Y112" s="198"/>
      <c r="Z112" s="198"/>
      <c r="AA112" s="198"/>
      <c r="AB112" s="198"/>
      <c r="AC112" s="198"/>
      <c r="AD112" s="198"/>
      <c r="AE112" s="198"/>
      <c r="AF112" s="198"/>
    </row>
    <row r="113" spans="1:32" s="100" customFormat="1" ht="15" customHeight="1" outlineLevel="1" x14ac:dyDescent="0.25">
      <c r="A113" s="166"/>
      <c r="B113" s="167"/>
      <c r="C113" s="166"/>
      <c r="D113" s="398"/>
      <c r="E113" s="399"/>
      <c r="F113" s="199"/>
      <c r="G113" s="207"/>
      <c r="H113" s="220"/>
      <c r="I113" s="172"/>
      <c r="J113" s="173"/>
      <c r="K113" s="173"/>
      <c r="L113" s="217"/>
      <c r="M113" s="396"/>
      <c r="N113" s="397"/>
      <c r="O113" s="101"/>
      <c r="P113" s="99"/>
      <c r="Q113" s="99"/>
      <c r="R113" s="99"/>
      <c r="S113" s="99"/>
      <c r="T113" s="99"/>
      <c r="U113" s="198"/>
      <c r="V113" s="198"/>
      <c r="W113" s="198"/>
      <c r="X113" s="198"/>
      <c r="Y113" s="198"/>
      <c r="Z113" s="198"/>
      <c r="AA113" s="198"/>
      <c r="AB113" s="198"/>
      <c r="AC113" s="198"/>
      <c r="AD113" s="198"/>
      <c r="AE113" s="198"/>
      <c r="AF113" s="198"/>
    </row>
    <row r="114" spans="1:32" s="100" customFormat="1" ht="15" customHeight="1" outlineLevel="1" x14ac:dyDescent="0.25">
      <c r="A114" s="235" t="s">
        <v>220</v>
      </c>
      <c r="B114" s="167"/>
      <c r="C114" s="166"/>
      <c r="D114" s="430" t="s">
        <v>660</v>
      </c>
      <c r="E114" s="431"/>
      <c r="F114" s="199"/>
      <c r="G114" s="207"/>
      <c r="H114" s="220"/>
      <c r="I114" s="172"/>
      <c r="J114" s="173"/>
      <c r="K114" s="173"/>
      <c r="L114" s="217"/>
      <c r="M114" s="396"/>
      <c r="N114" s="397"/>
      <c r="O114" s="101"/>
      <c r="P114" s="99"/>
      <c r="Q114" s="99"/>
      <c r="R114" s="99"/>
      <c r="S114" s="99"/>
      <c r="T114" s="99"/>
      <c r="U114" s="203"/>
      <c r="V114" s="203"/>
      <c r="W114" s="204"/>
      <c r="X114" s="204"/>
      <c r="Y114" s="204"/>
      <c r="Z114" s="204"/>
      <c r="AA114" s="204"/>
      <c r="AB114" s="204"/>
      <c r="AC114" s="204"/>
      <c r="AD114" s="204"/>
      <c r="AE114" s="204"/>
      <c r="AF114" s="204"/>
    </row>
    <row r="115" spans="1:32" s="100" customFormat="1" ht="15" customHeight="1" outlineLevel="1" x14ac:dyDescent="0.25">
      <c r="A115" s="166" t="s">
        <v>402</v>
      </c>
      <c r="B115" s="167" t="s">
        <v>138</v>
      </c>
      <c r="C115" s="240" t="s">
        <v>403</v>
      </c>
      <c r="D115" s="398" t="s">
        <v>404</v>
      </c>
      <c r="E115" s="399"/>
      <c r="F115" s="199"/>
      <c r="G115" s="207" t="s">
        <v>340</v>
      </c>
      <c r="H115" s="220">
        <v>2</v>
      </c>
      <c r="I115" s="172">
        <v>49.314282000000006</v>
      </c>
      <c r="J115" s="173">
        <f t="shared" si="6"/>
        <v>98.628564000000011</v>
      </c>
      <c r="K115" s="173">
        <f t="shared" si="7"/>
        <v>120.44520235680002</v>
      </c>
      <c r="L115" s="217">
        <f t="shared" ref="L115:L123" si="12">K115/$K$289</f>
        <v>1.3076449483313588E-4</v>
      </c>
      <c r="M115" s="396"/>
      <c r="N115" s="397"/>
      <c r="O115" s="101"/>
      <c r="P115" s="99"/>
      <c r="Q115" s="99"/>
      <c r="R115" s="99"/>
      <c r="S115" s="99"/>
      <c r="T115" s="99"/>
      <c r="U115" s="203"/>
      <c r="V115" s="203"/>
      <c r="W115" s="204"/>
      <c r="X115" s="204"/>
      <c r="Y115" s="204"/>
      <c r="Z115" s="204"/>
      <c r="AA115" s="204"/>
      <c r="AB115" s="204"/>
      <c r="AC115" s="204"/>
      <c r="AD115" s="204"/>
      <c r="AE115" s="204"/>
      <c r="AF115" s="204"/>
    </row>
    <row r="116" spans="1:32" s="100" customFormat="1" ht="15" customHeight="1" outlineLevel="1" x14ac:dyDescent="0.25">
      <c r="A116" s="166" t="s">
        <v>405</v>
      </c>
      <c r="B116" s="167" t="s">
        <v>138</v>
      </c>
      <c r="C116" s="166" t="s">
        <v>406</v>
      </c>
      <c r="D116" s="398" t="s">
        <v>407</v>
      </c>
      <c r="E116" s="399"/>
      <c r="F116" s="199"/>
      <c r="G116" s="207" t="s">
        <v>340</v>
      </c>
      <c r="H116" s="220">
        <v>2</v>
      </c>
      <c r="I116" s="172">
        <v>9.1824697999999998</v>
      </c>
      <c r="J116" s="173">
        <f t="shared" si="6"/>
        <v>18.3649396</v>
      </c>
      <c r="K116" s="173">
        <f t="shared" si="7"/>
        <v>22.427264239519999</v>
      </c>
      <c r="L116" s="217">
        <f t="shared" si="12"/>
        <v>2.4348747989832356E-5</v>
      </c>
      <c r="M116" s="396"/>
      <c r="N116" s="397"/>
      <c r="O116" s="101"/>
      <c r="P116" s="99"/>
      <c r="Q116" s="99"/>
      <c r="R116" s="99"/>
      <c r="S116" s="99"/>
      <c r="T116" s="99"/>
      <c r="U116" s="203"/>
      <c r="V116" s="203"/>
      <c r="W116" s="204"/>
      <c r="X116" s="204"/>
      <c r="Y116" s="204"/>
      <c r="Z116" s="204"/>
      <c r="AA116" s="204"/>
      <c r="AB116" s="204"/>
      <c r="AC116" s="204"/>
      <c r="AD116" s="204"/>
      <c r="AE116" s="204"/>
      <c r="AF116" s="204"/>
    </row>
    <row r="117" spans="1:32" s="100" customFormat="1" ht="15" customHeight="1" outlineLevel="1" x14ac:dyDescent="0.25">
      <c r="A117" s="166" t="s">
        <v>408</v>
      </c>
      <c r="B117" s="167" t="s">
        <v>66</v>
      </c>
      <c r="C117" s="166">
        <v>20304</v>
      </c>
      <c r="D117" s="398" t="s">
        <v>387</v>
      </c>
      <c r="E117" s="399"/>
      <c r="F117" s="199"/>
      <c r="G117" s="207" t="s">
        <v>299</v>
      </c>
      <c r="H117" s="220">
        <v>30</v>
      </c>
      <c r="I117" s="172">
        <v>66.38</v>
      </c>
      <c r="J117" s="173">
        <f t="shared" si="6"/>
        <v>1991.3999999999999</v>
      </c>
      <c r="K117" s="173">
        <f t="shared" si="7"/>
        <v>2431.89768</v>
      </c>
      <c r="L117" s="217">
        <f t="shared" si="12"/>
        <v>2.6402535376131679E-3</v>
      </c>
      <c r="M117" s="396"/>
      <c r="N117" s="397"/>
      <c r="O117" s="101"/>
      <c r="P117" s="99"/>
      <c r="Q117" s="99"/>
      <c r="R117" s="99"/>
      <c r="S117" s="99"/>
      <c r="T117" s="99"/>
      <c r="U117" s="203"/>
      <c r="V117" s="203"/>
      <c r="W117" s="204"/>
      <c r="X117" s="204"/>
      <c r="Y117" s="204"/>
      <c r="Z117" s="204"/>
      <c r="AA117" s="204"/>
      <c r="AB117" s="204"/>
      <c r="AC117" s="204"/>
      <c r="AD117" s="204"/>
      <c r="AE117" s="204"/>
      <c r="AF117" s="204"/>
    </row>
    <row r="118" spans="1:32" s="100" customFormat="1" ht="15" customHeight="1" outlineLevel="1" x14ac:dyDescent="0.25">
      <c r="A118" s="166" t="s">
        <v>411</v>
      </c>
      <c r="B118" s="167" t="s">
        <v>66</v>
      </c>
      <c r="C118" s="166">
        <v>20404</v>
      </c>
      <c r="D118" s="398" t="s">
        <v>368</v>
      </c>
      <c r="E118" s="399"/>
      <c r="F118" s="199"/>
      <c r="G118" s="207" t="s">
        <v>344</v>
      </c>
      <c r="H118" s="220">
        <v>133</v>
      </c>
      <c r="I118" s="172">
        <v>7.69</v>
      </c>
      <c r="J118" s="173">
        <f t="shared" si="6"/>
        <v>1022.7700000000001</v>
      </c>
      <c r="K118" s="173">
        <f t="shared" si="7"/>
        <v>1249.0067240000001</v>
      </c>
      <c r="L118" s="217">
        <f t="shared" si="12"/>
        <v>1.35601692812324E-3</v>
      </c>
      <c r="M118" s="396"/>
      <c r="N118" s="397"/>
      <c r="O118" s="101"/>
      <c r="P118" s="99"/>
      <c r="Q118" s="99"/>
      <c r="R118" s="99"/>
      <c r="S118" s="99"/>
      <c r="T118" s="99"/>
      <c r="U118" s="198"/>
      <c r="V118" s="198"/>
      <c r="W118" s="198"/>
      <c r="X118" s="198"/>
      <c r="Y118" s="198"/>
      <c r="Z118" s="198"/>
      <c r="AA118" s="198"/>
      <c r="AB118" s="198"/>
      <c r="AC118" s="198"/>
      <c r="AD118" s="198"/>
      <c r="AE118" s="198"/>
      <c r="AF118" s="198"/>
    </row>
    <row r="119" spans="1:32" s="100" customFormat="1" ht="15" customHeight="1" outlineLevel="1" x14ac:dyDescent="0.25">
      <c r="A119" s="166" t="s">
        <v>412</v>
      </c>
      <c r="B119" s="167" t="s">
        <v>66</v>
      </c>
      <c r="C119" s="240">
        <v>20407</v>
      </c>
      <c r="D119" s="398" t="s">
        <v>413</v>
      </c>
      <c r="E119" s="399"/>
      <c r="F119" s="199"/>
      <c r="G119" s="207" t="s">
        <v>344</v>
      </c>
      <c r="H119" s="220">
        <v>25</v>
      </c>
      <c r="I119" s="172">
        <v>8.3699999999999992</v>
      </c>
      <c r="J119" s="173">
        <f t="shared" si="6"/>
        <v>209.24999999999997</v>
      </c>
      <c r="K119" s="173">
        <f t="shared" si="7"/>
        <v>255.53609999999998</v>
      </c>
      <c r="L119" s="217">
        <f t="shared" si="12"/>
        <v>2.7742947310713836E-4</v>
      </c>
      <c r="M119" s="396"/>
      <c r="N119" s="397"/>
      <c r="O119" s="101"/>
      <c r="P119" s="99"/>
      <c r="Q119" s="99"/>
      <c r="R119" s="99"/>
      <c r="S119" s="99"/>
      <c r="T119" s="99"/>
      <c r="U119" s="198"/>
      <c r="V119" s="198"/>
      <c r="W119" s="198"/>
      <c r="X119" s="198"/>
      <c r="Y119" s="198"/>
      <c r="Z119" s="198"/>
      <c r="AA119" s="198"/>
      <c r="AB119" s="198"/>
      <c r="AC119" s="198"/>
      <c r="AD119" s="198"/>
      <c r="AE119" s="198"/>
      <c r="AF119" s="198"/>
    </row>
    <row r="120" spans="1:32" s="100" customFormat="1" ht="15" customHeight="1" outlineLevel="1" x14ac:dyDescent="0.25">
      <c r="A120" s="166" t="s">
        <v>414</v>
      </c>
      <c r="B120" s="167" t="s">
        <v>66</v>
      </c>
      <c r="C120" s="240">
        <v>20511</v>
      </c>
      <c r="D120" s="398" t="s">
        <v>389</v>
      </c>
      <c r="E120" s="399"/>
      <c r="F120" s="199"/>
      <c r="G120" s="207" t="s">
        <v>340</v>
      </c>
      <c r="H120" s="220">
        <v>2</v>
      </c>
      <c r="I120" s="172">
        <v>352.15</v>
      </c>
      <c r="J120" s="173">
        <f t="shared" si="6"/>
        <v>704.3</v>
      </c>
      <c r="K120" s="173">
        <f t="shared" si="7"/>
        <v>860.09115999999995</v>
      </c>
      <c r="L120" s="217">
        <f t="shared" si="12"/>
        <v>9.337805395907171E-4</v>
      </c>
      <c r="M120" s="396"/>
      <c r="N120" s="397"/>
      <c r="O120" s="101"/>
      <c r="P120" s="99"/>
      <c r="Q120" s="99"/>
      <c r="R120" s="99"/>
      <c r="S120" s="99"/>
      <c r="T120" s="99"/>
      <c r="U120" s="198"/>
      <c r="V120" s="198"/>
      <c r="W120" s="198"/>
      <c r="X120" s="198"/>
      <c r="Y120" s="198"/>
      <c r="Z120" s="198"/>
      <c r="AA120" s="198"/>
      <c r="AB120" s="198"/>
      <c r="AC120" s="198"/>
      <c r="AD120" s="198"/>
      <c r="AE120" s="198"/>
      <c r="AF120" s="198"/>
    </row>
    <row r="121" spans="1:32" s="100" customFormat="1" ht="15" customHeight="1" outlineLevel="1" x14ac:dyDescent="0.25">
      <c r="A121" s="166" t="s">
        <v>415</v>
      </c>
      <c r="B121" s="167" t="s">
        <v>66</v>
      </c>
      <c r="C121" s="240">
        <v>30330</v>
      </c>
      <c r="D121" s="398" t="s">
        <v>391</v>
      </c>
      <c r="E121" s="399"/>
      <c r="F121" s="199"/>
      <c r="G121" s="207" t="s">
        <v>340</v>
      </c>
      <c r="H121" s="220">
        <v>2</v>
      </c>
      <c r="I121" s="172">
        <v>34.75</v>
      </c>
      <c r="J121" s="173">
        <f t="shared" si="6"/>
        <v>69.5</v>
      </c>
      <c r="K121" s="173">
        <f t="shared" si="7"/>
        <v>84.873400000000004</v>
      </c>
      <c r="L121" s="217">
        <f t="shared" si="12"/>
        <v>9.2145034078595556E-5</v>
      </c>
      <c r="M121" s="396"/>
      <c r="N121" s="397"/>
      <c r="O121" s="101"/>
      <c r="P121" s="99"/>
      <c r="Q121" s="99"/>
      <c r="R121" s="99"/>
      <c r="S121" s="99"/>
      <c r="T121" s="99"/>
      <c r="U121" s="198"/>
      <c r="V121" s="198"/>
      <c r="W121" s="198"/>
      <c r="X121" s="198"/>
      <c r="Y121" s="198"/>
      <c r="Z121" s="198"/>
      <c r="AA121" s="198"/>
      <c r="AB121" s="198"/>
      <c r="AC121" s="198"/>
      <c r="AD121" s="198"/>
      <c r="AE121" s="198"/>
      <c r="AF121" s="198"/>
    </row>
    <row r="122" spans="1:32" s="100" customFormat="1" ht="15" customHeight="1" outlineLevel="1" x14ac:dyDescent="0.25">
      <c r="A122" s="166" t="s">
        <v>416</v>
      </c>
      <c r="B122" s="167" t="s">
        <v>66</v>
      </c>
      <c r="C122" s="240">
        <v>200603</v>
      </c>
      <c r="D122" s="398" t="s">
        <v>375</v>
      </c>
      <c r="E122" s="399"/>
      <c r="F122" s="199"/>
      <c r="G122" s="207" t="s">
        <v>376</v>
      </c>
      <c r="H122" s="220">
        <v>2</v>
      </c>
      <c r="I122" s="172">
        <v>223.32</v>
      </c>
      <c r="J122" s="173">
        <f t="shared" si="6"/>
        <v>446.64</v>
      </c>
      <c r="K122" s="173">
        <f t="shared" si="7"/>
        <v>545.43676800000003</v>
      </c>
      <c r="L122" s="217">
        <f t="shared" si="12"/>
        <v>5.9216774130739448E-4</v>
      </c>
      <c r="M122" s="396"/>
      <c r="N122" s="397"/>
      <c r="O122" s="101"/>
      <c r="P122" s="99"/>
      <c r="Q122" s="99"/>
      <c r="R122" s="99"/>
      <c r="S122" s="99"/>
      <c r="T122" s="99"/>
      <c r="U122" s="203"/>
      <c r="V122" s="203"/>
      <c r="W122" s="204"/>
      <c r="X122" s="204"/>
      <c r="Y122" s="204"/>
      <c r="Z122" s="204"/>
      <c r="AA122" s="204"/>
      <c r="AB122" s="204"/>
      <c r="AC122" s="204"/>
      <c r="AD122" s="204"/>
      <c r="AE122" s="204"/>
      <c r="AF122" s="204"/>
    </row>
    <row r="123" spans="1:32" s="100" customFormat="1" ht="15" customHeight="1" outlineLevel="1" x14ac:dyDescent="0.25">
      <c r="A123" s="166" t="s">
        <v>417</v>
      </c>
      <c r="B123" s="167" t="s">
        <v>66</v>
      </c>
      <c r="C123" s="240">
        <v>200604</v>
      </c>
      <c r="D123" s="398" t="s">
        <v>378</v>
      </c>
      <c r="E123" s="399"/>
      <c r="F123" s="199"/>
      <c r="G123" s="207" t="s">
        <v>379</v>
      </c>
      <c r="H123" s="220">
        <v>4</v>
      </c>
      <c r="I123" s="172">
        <v>239.66</v>
      </c>
      <c r="J123" s="173">
        <f t="shared" ref="J123:J160" si="13">I123*H123</f>
        <v>958.64</v>
      </c>
      <c r="K123" s="173">
        <f t="shared" ref="K123:K160" si="14">J123*(1+$K$12)</f>
        <v>1170.6911680000001</v>
      </c>
      <c r="L123" s="217">
        <f t="shared" si="12"/>
        <v>1.2709915894835229E-3</v>
      </c>
      <c r="M123" s="396"/>
      <c r="N123" s="397"/>
      <c r="O123" s="101"/>
      <c r="P123" s="99"/>
      <c r="Q123" s="99"/>
      <c r="R123" s="99"/>
      <c r="S123" s="99"/>
      <c r="T123" s="99"/>
      <c r="U123" s="203"/>
      <c r="V123" s="203"/>
      <c r="W123" s="204"/>
      <c r="X123" s="204"/>
      <c r="Y123" s="204"/>
      <c r="Z123" s="204"/>
      <c r="AA123" s="204"/>
      <c r="AB123" s="204"/>
      <c r="AC123" s="204"/>
      <c r="AD123" s="204"/>
      <c r="AE123" s="204"/>
      <c r="AF123" s="204"/>
    </row>
    <row r="124" spans="1:32" s="100" customFormat="1" ht="15" customHeight="1" outlineLevel="1" x14ac:dyDescent="0.25">
      <c r="A124" s="166"/>
      <c r="B124" s="167"/>
      <c r="C124" s="166"/>
      <c r="D124" s="398"/>
      <c r="E124" s="399"/>
      <c r="F124" s="199"/>
      <c r="G124" s="207"/>
      <c r="H124" s="220"/>
      <c r="I124" s="172"/>
      <c r="J124" s="173"/>
      <c r="K124" s="173"/>
      <c r="L124" s="217"/>
      <c r="M124" s="396"/>
      <c r="N124" s="397"/>
      <c r="O124" s="101"/>
      <c r="P124" s="99"/>
      <c r="Q124" s="99"/>
      <c r="R124" s="99"/>
      <c r="S124" s="99"/>
      <c r="T124" s="99"/>
      <c r="U124" s="203"/>
      <c r="V124" s="203"/>
      <c r="W124" s="204"/>
      <c r="X124" s="204"/>
      <c r="Y124" s="204"/>
      <c r="Z124" s="204"/>
      <c r="AA124" s="204"/>
      <c r="AB124" s="204"/>
      <c r="AC124" s="204"/>
      <c r="AD124" s="204"/>
      <c r="AE124" s="204"/>
      <c r="AF124" s="204"/>
    </row>
    <row r="125" spans="1:32" s="100" customFormat="1" ht="15" customHeight="1" outlineLevel="1" x14ac:dyDescent="0.25">
      <c r="A125" s="235" t="s">
        <v>223</v>
      </c>
      <c r="B125" s="167"/>
      <c r="C125" s="166"/>
      <c r="D125" s="430" t="s">
        <v>661</v>
      </c>
      <c r="E125" s="431"/>
      <c r="F125" s="199"/>
      <c r="G125" s="207"/>
      <c r="H125" s="220"/>
      <c r="I125" s="172"/>
      <c r="J125" s="173"/>
      <c r="K125" s="173"/>
      <c r="L125" s="217"/>
      <c r="M125" s="396"/>
      <c r="N125" s="397"/>
      <c r="O125" s="101"/>
      <c r="P125" s="99"/>
      <c r="Q125" s="99"/>
      <c r="R125" s="99"/>
      <c r="S125" s="99"/>
      <c r="T125" s="99"/>
      <c r="U125" s="203"/>
      <c r="V125" s="203"/>
      <c r="W125" s="204"/>
      <c r="X125" s="204"/>
      <c r="Y125" s="204"/>
      <c r="Z125" s="204"/>
      <c r="AA125" s="204"/>
      <c r="AB125" s="204"/>
      <c r="AC125" s="204"/>
      <c r="AD125" s="204"/>
      <c r="AE125" s="204"/>
      <c r="AF125" s="204"/>
    </row>
    <row r="126" spans="1:32" s="100" customFormat="1" ht="15" customHeight="1" outlineLevel="1" x14ac:dyDescent="0.25">
      <c r="A126" s="166" t="s">
        <v>662</v>
      </c>
      <c r="B126" s="167" t="s">
        <v>138</v>
      </c>
      <c r="C126" s="240" t="s">
        <v>403</v>
      </c>
      <c r="D126" s="398" t="s">
        <v>404</v>
      </c>
      <c r="E126" s="399"/>
      <c r="F126" s="199"/>
      <c r="G126" s="207" t="s">
        <v>340</v>
      </c>
      <c r="H126" s="220">
        <v>10</v>
      </c>
      <c r="I126" s="172">
        <v>49.314282000000006</v>
      </c>
      <c r="J126" s="173">
        <f t="shared" si="13"/>
        <v>493.14282000000003</v>
      </c>
      <c r="K126" s="173">
        <f t="shared" si="14"/>
        <v>602.22601178400009</v>
      </c>
      <c r="L126" s="217">
        <f t="shared" ref="L126:L134" si="15">K126/$K$289</f>
        <v>6.5382247416567935E-4</v>
      </c>
      <c r="M126" s="396"/>
      <c r="N126" s="397"/>
      <c r="O126" s="101"/>
      <c r="P126" s="99"/>
      <c r="Q126" s="99"/>
      <c r="R126" s="99"/>
      <c r="S126" s="99"/>
      <c r="T126" s="99"/>
      <c r="U126" s="198"/>
      <c r="V126" s="198"/>
      <c r="W126" s="198"/>
      <c r="X126" s="198"/>
      <c r="Y126" s="198"/>
      <c r="Z126" s="198"/>
      <c r="AA126" s="198"/>
      <c r="AB126" s="198"/>
      <c r="AC126" s="198"/>
      <c r="AD126" s="198"/>
      <c r="AE126" s="198"/>
      <c r="AF126" s="198"/>
    </row>
    <row r="127" spans="1:32" s="100" customFormat="1" ht="15" customHeight="1" outlineLevel="1" x14ac:dyDescent="0.25">
      <c r="A127" s="166" t="s">
        <v>663</v>
      </c>
      <c r="B127" s="167" t="s">
        <v>138</v>
      </c>
      <c r="C127" s="166" t="s">
        <v>406</v>
      </c>
      <c r="D127" s="398" t="s">
        <v>407</v>
      </c>
      <c r="E127" s="399"/>
      <c r="F127" s="199"/>
      <c r="G127" s="207" t="s">
        <v>340</v>
      </c>
      <c r="H127" s="220">
        <v>10</v>
      </c>
      <c r="I127" s="172">
        <v>9.1824697999999998</v>
      </c>
      <c r="J127" s="173">
        <f t="shared" si="13"/>
        <v>91.824697999999998</v>
      </c>
      <c r="K127" s="173">
        <f t="shared" si="14"/>
        <v>112.1363211976</v>
      </c>
      <c r="L127" s="217">
        <f t="shared" si="15"/>
        <v>1.2174373994916179E-4</v>
      </c>
      <c r="M127" s="396"/>
      <c r="N127" s="397"/>
      <c r="O127" s="101"/>
      <c r="P127" s="99"/>
      <c r="Q127" s="99"/>
      <c r="R127" s="99"/>
      <c r="S127" s="99"/>
      <c r="T127" s="99"/>
      <c r="U127" s="198"/>
      <c r="V127" s="198"/>
      <c r="W127" s="198"/>
      <c r="X127" s="198"/>
      <c r="Y127" s="198"/>
      <c r="Z127" s="198"/>
      <c r="AA127" s="198"/>
      <c r="AB127" s="198"/>
      <c r="AC127" s="198"/>
      <c r="AD127" s="198"/>
      <c r="AE127" s="198"/>
      <c r="AF127" s="198"/>
    </row>
    <row r="128" spans="1:32" s="100" customFormat="1" ht="15" customHeight="1" outlineLevel="1" x14ac:dyDescent="0.25">
      <c r="A128" s="166" t="s">
        <v>664</v>
      </c>
      <c r="B128" s="167" t="s">
        <v>66</v>
      </c>
      <c r="C128" s="166">
        <v>20304</v>
      </c>
      <c r="D128" s="398" t="s">
        <v>387</v>
      </c>
      <c r="E128" s="399"/>
      <c r="F128" s="199"/>
      <c r="G128" s="207" t="s">
        <v>299</v>
      </c>
      <c r="H128" s="220">
        <v>110</v>
      </c>
      <c r="I128" s="172">
        <v>66.38</v>
      </c>
      <c r="J128" s="173">
        <f t="shared" si="13"/>
        <v>7301.7999999999993</v>
      </c>
      <c r="K128" s="173">
        <f t="shared" si="14"/>
        <v>8916.9581600000001</v>
      </c>
      <c r="L128" s="217">
        <f t="shared" si="15"/>
        <v>9.6809296379149496E-3</v>
      </c>
      <c r="M128" s="396"/>
      <c r="N128" s="397"/>
      <c r="O128" s="101"/>
      <c r="P128" s="99"/>
      <c r="Q128" s="99"/>
      <c r="R128" s="99"/>
      <c r="S128" s="99"/>
      <c r="T128" s="99"/>
      <c r="U128" s="198"/>
      <c r="V128" s="198"/>
      <c r="W128" s="198"/>
      <c r="X128" s="198"/>
      <c r="Y128" s="198"/>
      <c r="Z128" s="198"/>
      <c r="AA128" s="198"/>
      <c r="AB128" s="198"/>
      <c r="AC128" s="198"/>
      <c r="AD128" s="198"/>
      <c r="AE128" s="198"/>
      <c r="AF128" s="198"/>
    </row>
    <row r="129" spans="1:32" s="100" customFormat="1" ht="15" customHeight="1" outlineLevel="1" x14ac:dyDescent="0.25">
      <c r="A129" s="166" t="s">
        <v>665</v>
      </c>
      <c r="B129" s="167" t="s">
        <v>66</v>
      </c>
      <c r="C129" s="166">
        <v>20404</v>
      </c>
      <c r="D129" s="398" t="s">
        <v>368</v>
      </c>
      <c r="E129" s="399"/>
      <c r="F129" s="199"/>
      <c r="G129" s="207" t="s">
        <v>344</v>
      </c>
      <c r="H129" s="220">
        <v>1500</v>
      </c>
      <c r="I129" s="172">
        <v>7.69</v>
      </c>
      <c r="J129" s="173">
        <f t="shared" si="13"/>
        <v>11535</v>
      </c>
      <c r="K129" s="173">
        <f t="shared" si="14"/>
        <v>14086.542000000001</v>
      </c>
      <c r="L129" s="217">
        <f t="shared" si="15"/>
        <v>1.5293424001389925E-2</v>
      </c>
      <c r="M129" s="396"/>
      <c r="N129" s="397"/>
      <c r="O129" s="101"/>
      <c r="P129" s="99"/>
      <c r="Q129" s="99"/>
      <c r="R129" s="99"/>
      <c r="S129" s="99"/>
      <c r="T129" s="99"/>
      <c r="U129" s="198"/>
      <c r="V129" s="198"/>
      <c r="W129" s="198"/>
      <c r="X129" s="198"/>
      <c r="Y129" s="198"/>
      <c r="Z129" s="198"/>
      <c r="AA129" s="198"/>
      <c r="AB129" s="198"/>
      <c r="AC129" s="198"/>
      <c r="AD129" s="198"/>
      <c r="AE129" s="198"/>
      <c r="AF129" s="198"/>
    </row>
    <row r="130" spans="1:32" s="100" customFormat="1" ht="15" customHeight="1" outlineLevel="1" x14ac:dyDescent="0.25">
      <c r="A130" s="166" t="s">
        <v>666</v>
      </c>
      <c r="B130" s="167" t="s">
        <v>66</v>
      </c>
      <c r="C130" s="240">
        <v>20407</v>
      </c>
      <c r="D130" s="398" t="s">
        <v>413</v>
      </c>
      <c r="E130" s="399"/>
      <c r="F130" s="199"/>
      <c r="G130" s="207" t="s">
        <v>344</v>
      </c>
      <c r="H130" s="220">
        <v>300</v>
      </c>
      <c r="I130" s="172">
        <v>8.3699999999999992</v>
      </c>
      <c r="J130" s="173">
        <f t="shared" si="13"/>
        <v>2510.9999999999995</v>
      </c>
      <c r="K130" s="173">
        <f t="shared" si="14"/>
        <v>3066.4331999999995</v>
      </c>
      <c r="L130" s="217">
        <f t="shared" si="15"/>
        <v>3.3291536772856599E-3</v>
      </c>
      <c r="M130" s="396"/>
      <c r="N130" s="397"/>
      <c r="O130" s="101"/>
      <c r="P130" s="99"/>
      <c r="Q130" s="99"/>
      <c r="R130" s="99"/>
      <c r="S130" s="99"/>
      <c r="T130" s="99"/>
      <c r="U130" s="203"/>
      <c r="V130" s="203"/>
      <c r="W130" s="204"/>
      <c r="X130" s="204"/>
      <c r="Y130" s="204"/>
      <c r="Z130" s="204"/>
      <c r="AA130" s="204"/>
      <c r="AB130" s="204"/>
      <c r="AC130" s="204"/>
      <c r="AD130" s="204"/>
      <c r="AE130" s="204"/>
      <c r="AF130" s="204"/>
    </row>
    <row r="131" spans="1:32" s="100" customFormat="1" ht="15" customHeight="1" outlineLevel="1" x14ac:dyDescent="0.25">
      <c r="A131" s="166" t="s">
        <v>667</v>
      </c>
      <c r="B131" s="167" t="s">
        <v>66</v>
      </c>
      <c r="C131" s="240">
        <v>20511</v>
      </c>
      <c r="D131" s="398" t="s">
        <v>389</v>
      </c>
      <c r="E131" s="399"/>
      <c r="F131" s="199"/>
      <c r="G131" s="207" t="s">
        <v>340</v>
      </c>
      <c r="H131" s="220">
        <v>10</v>
      </c>
      <c r="I131" s="172">
        <v>352.15</v>
      </c>
      <c r="J131" s="173">
        <f t="shared" si="13"/>
        <v>3521.5</v>
      </c>
      <c r="K131" s="173">
        <f t="shared" si="14"/>
        <v>4300.4558000000006</v>
      </c>
      <c r="L131" s="217">
        <f t="shared" si="15"/>
        <v>4.6689026979535864E-3</v>
      </c>
      <c r="M131" s="396"/>
      <c r="N131" s="397"/>
      <c r="O131" s="101"/>
      <c r="P131" s="99"/>
      <c r="Q131" s="99"/>
      <c r="R131" s="99"/>
      <c r="S131" s="99"/>
      <c r="T131" s="99"/>
      <c r="U131" s="203"/>
      <c r="V131" s="203"/>
      <c r="W131" s="204"/>
      <c r="X131" s="204"/>
      <c r="Y131" s="204"/>
      <c r="Z131" s="204"/>
      <c r="AA131" s="204"/>
      <c r="AB131" s="204"/>
      <c r="AC131" s="204"/>
      <c r="AD131" s="204"/>
      <c r="AE131" s="204"/>
      <c r="AF131" s="204"/>
    </row>
    <row r="132" spans="1:32" s="100" customFormat="1" ht="15" customHeight="1" outlineLevel="1" x14ac:dyDescent="0.25">
      <c r="A132" s="166" t="s">
        <v>668</v>
      </c>
      <c r="B132" s="167" t="s">
        <v>66</v>
      </c>
      <c r="C132" s="240">
        <v>30330</v>
      </c>
      <c r="D132" s="398" t="s">
        <v>391</v>
      </c>
      <c r="E132" s="399"/>
      <c r="F132" s="199"/>
      <c r="G132" s="207" t="s">
        <v>340</v>
      </c>
      <c r="H132" s="220">
        <v>10</v>
      </c>
      <c r="I132" s="172">
        <v>34.75</v>
      </c>
      <c r="J132" s="173">
        <f t="shared" si="13"/>
        <v>347.5</v>
      </c>
      <c r="K132" s="173">
        <f t="shared" si="14"/>
        <v>424.36700000000002</v>
      </c>
      <c r="L132" s="217">
        <f t="shared" si="15"/>
        <v>4.6072517039297777E-4</v>
      </c>
      <c r="M132" s="396"/>
      <c r="N132" s="397"/>
      <c r="O132" s="101"/>
      <c r="P132" s="99"/>
      <c r="Q132" s="99"/>
      <c r="R132" s="99"/>
      <c r="S132" s="99"/>
      <c r="T132" s="99"/>
      <c r="U132" s="203"/>
      <c r="V132" s="203"/>
      <c r="W132" s="204"/>
      <c r="X132" s="204"/>
      <c r="Y132" s="204"/>
      <c r="Z132" s="204"/>
      <c r="AA132" s="204"/>
      <c r="AB132" s="204"/>
      <c r="AC132" s="204"/>
      <c r="AD132" s="204"/>
      <c r="AE132" s="204"/>
      <c r="AF132" s="204"/>
    </row>
    <row r="133" spans="1:32" s="100" customFormat="1" ht="15" customHeight="1" outlineLevel="1" x14ac:dyDescent="0.25">
      <c r="A133" s="166" t="s">
        <v>669</v>
      </c>
      <c r="B133" s="167" t="s">
        <v>66</v>
      </c>
      <c r="C133" s="240">
        <v>200603</v>
      </c>
      <c r="D133" s="398" t="s">
        <v>375</v>
      </c>
      <c r="E133" s="399"/>
      <c r="F133" s="199"/>
      <c r="G133" s="207" t="s">
        <v>376</v>
      </c>
      <c r="H133" s="220">
        <v>2</v>
      </c>
      <c r="I133" s="172">
        <v>223.32</v>
      </c>
      <c r="J133" s="173">
        <f t="shared" si="13"/>
        <v>446.64</v>
      </c>
      <c r="K133" s="173">
        <f t="shared" si="14"/>
        <v>545.43676800000003</v>
      </c>
      <c r="L133" s="217">
        <f t="shared" si="15"/>
        <v>5.9216774130739448E-4</v>
      </c>
      <c r="M133" s="396"/>
      <c r="N133" s="397"/>
      <c r="O133" s="101"/>
      <c r="P133" s="99"/>
      <c r="Q133" s="99"/>
      <c r="R133" s="99"/>
      <c r="S133" s="99"/>
      <c r="T133" s="99"/>
      <c r="U133" s="203"/>
      <c r="V133" s="203"/>
      <c r="W133" s="204"/>
      <c r="X133" s="204"/>
      <c r="Y133" s="204"/>
      <c r="Z133" s="204"/>
      <c r="AA133" s="204"/>
      <c r="AB133" s="204"/>
      <c r="AC133" s="204"/>
      <c r="AD133" s="204"/>
      <c r="AE133" s="204"/>
      <c r="AF133" s="204"/>
    </row>
    <row r="134" spans="1:32" s="100" customFormat="1" ht="15" customHeight="1" outlineLevel="1" x14ac:dyDescent="0.25">
      <c r="A134" s="166" t="s">
        <v>670</v>
      </c>
      <c r="B134" s="167" t="s">
        <v>66</v>
      </c>
      <c r="C134" s="240">
        <v>200604</v>
      </c>
      <c r="D134" s="398" t="s">
        <v>378</v>
      </c>
      <c r="E134" s="399"/>
      <c r="F134" s="199"/>
      <c r="G134" s="207" t="s">
        <v>379</v>
      </c>
      <c r="H134" s="220">
        <v>4</v>
      </c>
      <c r="I134" s="172">
        <v>239.66</v>
      </c>
      <c r="J134" s="173">
        <f t="shared" si="13"/>
        <v>958.64</v>
      </c>
      <c r="K134" s="173">
        <f t="shared" si="14"/>
        <v>1170.6911680000001</v>
      </c>
      <c r="L134" s="217">
        <f t="shared" si="15"/>
        <v>1.2709915894835229E-3</v>
      </c>
      <c r="M134" s="396"/>
      <c r="N134" s="397"/>
      <c r="O134" s="101"/>
      <c r="P134" s="99"/>
      <c r="Q134" s="99"/>
      <c r="R134" s="99"/>
      <c r="S134" s="99"/>
      <c r="T134" s="99"/>
      <c r="U134" s="203"/>
      <c r="V134" s="203"/>
      <c r="W134" s="204"/>
      <c r="X134" s="204"/>
      <c r="Y134" s="204"/>
      <c r="Z134" s="204"/>
      <c r="AA134" s="204"/>
      <c r="AB134" s="204"/>
      <c r="AC134" s="204"/>
      <c r="AD134" s="204"/>
      <c r="AE134" s="204"/>
      <c r="AF134" s="204"/>
    </row>
    <row r="135" spans="1:32" s="100" customFormat="1" ht="15" customHeight="1" outlineLevel="1" x14ac:dyDescent="0.25">
      <c r="A135" s="166"/>
      <c r="B135" s="167"/>
      <c r="C135" s="166"/>
      <c r="D135" s="432"/>
      <c r="E135" s="433"/>
      <c r="F135" s="199"/>
      <c r="G135" s="207"/>
      <c r="H135" s="220"/>
      <c r="I135" s="172"/>
      <c r="J135" s="173"/>
      <c r="K135" s="173"/>
      <c r="L135" s="217"/>
      <c r="M135" s="396"/>
      <c r="N135" s="397"/>
      <c r="O135" s="101"/>
      <c r="P135" s="99"/>
      <c r="Q135" s="99"/>
      <c r="R135" s="99"/>
      <c r="S135" s="99"/>
      <c r="T135" s="99"/>
      <c r="U135" s="203"/>
      <c r="V135" s="203"/>
      <c r="W135" s="204"/>
      <c r="X135" s="204"/>
      <c r="Y135" s="204"/>
      <c r="Z135" s="204"/>
      <c r="AA135" s="204"/>
      <c r="AB135" s="204"/>
      <c r="AC135" s="204"/>
      <c r="AD135" s="204"/>
      <c r="AE135" s="204"/>
      <c r="AF135" s="204"/>
    </row>
    <row r="136" spans="1:32" s="100" customFormat="1" ht="15" customHeight="1" outlineLevel="1" x14ac:dyDescent="0.25">
      <c r="A136" s="235" t="s">
        <v>227</v>
      </c>
      <c r="B136" s="167"/>
      <c r="C136" s="166"/>
      <c r="D136" s="430" t="s">
        <v>671</v>
      </c>
      <c r="E136" s="431"/>
      <c r="F136" s="199"/>
      <c r="G136" s="207"/>
      <c r="H136" s="220"/>
      <c r="I136" s="172"/>
      <c r="J136" s="173"/>
      <c r="K136" s="173"/>
      <c r="L136" s="217"/>
      <c r="M136" s="396"/>
      <c r="N136" s="397"/>
      <c r="O136" s="101"/>
      <c r="P136" s="99"/>
      <c r="Q136" s="99"/>
      <c r="R136" s="99"/>
      <c r="S136" s="99"/>
      <c r="T136" s="99"/>
      <c r="U136" s="203"/>
      <c r="V136" s="203"/>
      <c r="W136" s="204"/>
      <c r="X136" s="204"/>
      <c r="Y136" s="204"/>
      <c r="Z136" s="204"/>
      <c r="AA136" s="204"/>
      <c r="AB136" s="204"/>
      <c r="AC136" s="204"/>
      <c r="AD136" s="204"/>
      <c r="AE136" s="204"/>
      <c r="AF136" s="204"/>
    </row>
    <row r="137" spans="1:32" s="100" customFormat="1" ht="15" customHeight="1" outlineLevel="1" x14ac:dyDescent="0.25">
      <c r="A137" s="166" t="s">
        <v>419</v>
      </c>
      <c r="B137" s="167" t="s">
        <v>138</v>
      </c>
      <c r="C137" s="241" t="s">
        <v>420</v>
      </c>
      <c r="D137" s="398" t="s">
        <v>421</v>
      </c>
      <c r="E137" s="399"/>
      <c r="F137" s="199"/>
      <c r="G137" s="207" t="s">
        <v>157</v>
      </c>
      <c r="H137" s="220">
        <v>95</v>
      </c>
      <c r="I137" s="172">
        <v>45.128610199999997</v>
      </c>
      <c r="J137" s="173">
        <f t="shared" si="13"/>
        <v>4287.2179689999994</v>
      </c>
      <c r="K137" s="173">
        <f t="shared" si="14"/>
        <v>5235.5505837427991</v>
      </c>
      <c r="L137" s="217">
        <f t="shared" ref="L137:L160" si="16">K137/$K$289</f>
        <v>5.6841128900125487E-3</v>
      </c>
      <c r="M137" s="396"/>
      <c r="N137" s="397"/>
      <c r="O137" s="101"/>
      <c r="P137" s="99"/>
      <c r="Q137" s="99"/>
      <c r="R137" s="99"/>
      <c r="S137" s="99"/>
      <c r="T137" s="99"/>
      <c r="U137" s="203"/>
      <c r="V137" s="203"/>
      <c r="W137" s="204"/>
      <c r="X137" s="204"/>
      <c r="Y137" s="204"/>
      <c r="Z137" s="204"/>
      <c r="AA137" s="204"/>
      <c r="AB137" s="204"/>
      <c r="AC137" s="204"/>
      <c r="AD137" s="204"/>
      <c r="AE137" s="204"/>
      <c r="AF137" s="204"/>
    </row>
    <row r="138" spans="1:32" s="100" customFormat="1" ht="15" customHeight="1" outlineLevel="1" x14ac:dyDescent="0.25">
      <c r="A138" s="166" t="s">
        <v>422</v>
      </c>
      <c r="B138" s="167" t="s">
        <v>138</v>
      </c>
      <c r="C138" s="241" t="s">
        <v>423</v>
      </c>
      <c r="D138" s="398" t="s">
        <v>424</v>
      </c>
      <c r="E138" s="399"/>
      <c r="F138" s="199"/>
      <c r="G138" s="207" t="s">
        <v>340</v>
      </c>
      <c r="H138" s="220">
        <v>2</v>
      </c>
      <c r="I138" s="172">
        <v>546.05920300000002</v>
      </c>
      <c r="J138" s="173">
        <f t="shared" si="13"/>
        <v>1092.118406</v>
      </c>
      <c r="K138" s="173">
        <f t="shared" si="14"/>
        <v>1333.6949974072002</v>
      </c>
      <c r="L138" s="217">
        <f t="shared" si="16"/>
        <v>1.4479609746580065E-3</v>
      </c>
      <c r="M138" s="396"/>
      <c r="N138" s="397"/>
      <c r="O138" s="101"/>
      <c r="P138" s="99"/>
      <c r="Q138" s="99"/>
      <c r="R138" s="99"/>
      <c r="S138" s="99"/>
      <c r="T138" s="99"/>
      <c r="U138" s="198"/>
      <c r="V138" s="198"/>
      <c r="W138" s="198"/>
      <c r="X138" s="198"/>
      <c r="Y138" s="198"/>
      <c r="Z138" s="198"/>
      <c r="AA138" s="198"/>
      <c r="AB138" s="198"/>
      <c r="AC138" s="198"/>
      <c r="AD138" s="198"/>
      <c r="AE138" s="198"/>
      <c r="AF138" s="198"/>
    </row>
    <row r="139" spans="1:32" s="100" customFormat="1" ht="15" customHeight="1" outlineLevel="1" x14ac:dyDescent="0.25">
      <c r="A139" s="166" t="s">
        <v>425</v>
      </c>
      <c r="B139" s="167" t="s">
        <v>75</v>
      </c>
      <c r="C139" s="241">
        <v>700000031</v>
      </c>
      <c r="D139" s="398" t="s">
        <v>672</v>
      </c>
      <c r="E139" s="399"/>
      <c r="F139" s="199"/>
      <c r="G139" s="207" t="s">
        <v>340</v>
      </c>
      <c r="H139" s="220">
        <v>9</v>
      </c>
      <c r="I139" s="172">
        <v>501.83831399999997</v>
      </c>
      <c r="J139" s="173">
        <f t="shared" si="13"/>
        <v>4516.5448259999994</v>
      </c>
      <c r="K139" s="173">
        <f t="shared" si="14"/>
        <v>5515.6045415111994</v>
      </c>
      <c r="L139" s="217">
        <f t="shared" si="16"/>
        <v>5.9881608188384798E-3</v>
      </c>
      <c r="M139" s="396"/>
      <c r="N139" s="397"/>
      <c r="O139" s="101"/>
      <c r="P139" s="99"/>
      <c r="Q139" s="99"/>
      <c r="R139" s="99"/>
      <c r="S139" s="99"/>
      <c r="T139" s="99"/>
      <c r="U139" s="198"/>
      <c r="V139" s="198"/>
      <c r="W139" s="198"/>
      <c r="X139" s="198"/>
      <c r="Y139" s="198"/>
      <c r="Z139" s="198"/>
      <c r="AA139" s="198"/>
      <c r="AB139" s="198"/>
      <c r="AC139" s="198"/>
      <c r="AD139" s="198"/>
      <c r="AE139" s="198"/>
      <c r="AF139" s="198"/>
    </row>
    <row r="140" spans="1:32" s="100" customFormat="1" ht="15" customHeight="1" outlineLevel="1" x14ac:dyDescent="0.25">
      <c r="A140" s="166" t="s">
        <v>426</v>
      </c>
      <c r="B140" s="167" t="s">
        <v>138</v>
      </c>
      <c r="C140" s="241" t="s">
        <v>427</v>
      </c>
      <c r="D140" s="398" t="s">
        <v>428</v>
      </c>
      <c r="E140" s="399"/>
      <c r="F140" s="199"/>
      <c r="G140" s="207" t="s">
        <v>340</v>
      </c>
      <c r="H140" s="220">
        <v>9</v>
      </c>
      <c r="I140" s="172">
        <v>6.8199738459999999</v>
      </c>
      <c r="J140" s="173">
        <f t="shared" si="13"/>
        <v>61.379764613999996</v>
      </c>
      <c r="K140" s="173">
        <f t="shared" si="14"/>
        <v>74.956968546616793</v>
      </c>
      <c r="L140" s="217">
        <f t="shared" si="16"/>
        <v>8.137900003011802E-5</v>
      </c>
      <c r="M140" s="396"/>
      <c r="N140" s="397"/>
      <c r="O140" s="101"/>
      <c r="P140" s="99"/>
      <c r="Q140" s="99"/>
      <c r="R140" s="99"/>
      <c r="S140" s="99"/>
      <c r="T140" s="99"/>
      <c r="U140" s="198"/>
      <c r="V140" s="198"/>
      <c r="W140" s="198"/>
      <c r="X140" s="198"/>
      <c r="Y140" s="198"/>
      <c r="Z140" s="198"/>
      <c r="AA140" s="198"/>
      <c r="AB140" s="198"/>
      <c r="AC140" s="198"/>
      <c r="AD140" s="198"/>
      <c r="AE140" s="198"/>
      <c r="AF140" s="198"/>
    </row>
    <row r="141" spans="1:32" s="100" customFormat="1" ht="15" customHeight="1" outlineLevel="1" x14ac:dyDescent="0.25">
      <c r="A141" s="166" t="s">
        <v>429</v>
      </c>
      <c r="B141" s="167" t="s">
        <v>66</v>
      </c>
      <c r="C141" s="166">
        <v>10410</v>
      </c>
      <c r="D141" s="398" t="s">
        <v>383</v>
      </c>
      <c r="E141" s="399"/>
      <c r="F141" s="199"/>
      <c r="G141" s="207" t="s">
        <v>299</v>
      </c>
      <c r="H141" s="220">
        <v>42</v>
      </c>
      <c r="I141" s="172">
        <v>4.4400000000000004</v>
      </c>
      <c r="J141" s="173">
        <f t="shared" si="13"/>
        <v>186.48000000000002</v>
      </c>
      <c r="K141" s="173">
        <f t="shared" si="14"/>
        <v>227.72937600000003</v>
      </c>
      <c r="L141" s="217">
        <f t="shared" si="16"/>
        <v>2.4724037345289927E-4</v>
      </c>
      <c r="M141" s="396"/>
      <c r="N141" s="397"/>
      <c r="O141" s="101"/>
      <c r="P141" s="99"/>
      <c r="Q141" s="99"/>
      <c r="R141" s="99"/>
      <c r="S141" s="99"/>
      <c r="T141" s="99"/>
      <c r="U141" s="198"/>
      <c r="V141" s="198"/>
      <c r="W141" s="198"/>
      <c r="X141" s="198"/>
      <c r="Y141" s="198"/>
      <c r="Z141" s="198"/>
      <c r="AA141" s="198"/>
      <c r="AB141" s="198"/>
      <c r="AC141" s="198"/>
      <c r="AD141" s="198"/>
      <c r="AE141" s="198"/>
      <c r="AF141" s="198"/>
    </row>
    <row r="142" spans="1:32" s="100" customFormat="1" ht="15" customHeight="1" outlineLevel="1" x14ac:dyDescent="0.25">
      <c r="A142" s="166" t="s">
        <v>430</v>
      </c>
      <c r="B142" s="167" t="s">
        <v>138</v>
      </c>
      <c r="C142" s="166" t="s">
        <v>431</v>
      </c>
      <c r="D142" s="398" t="s">
        <v>432</v>
      </c>
      <c r="E142" s="399"/>
      <c r="F142" s="199"/>
      <c r="G142" s="207" t="s">
        <v>340</v>
      </c>
      <c r="H142" s="220">
        <v>10</v>
      </c>
      <c r="I142" s="172">
        <v>14.432612562999999</v>
      </c>
      <c r="J142" s="173">
        <f t="shared" si="13"/>
        <v>144.32612562999998</v>
      </c>
      <c r="K142" s="173">
        <f t="shared" si="14"/>
        <v>176.25106461935599</v>
      </c>
      <c r="L142" s="217">
        <f t="shared" si="16"/>
        <v>1.9135159373536706E-4</v>
      </c>
      <c r="M142" s="396"/>
      <c r="N142" s="397"/>
      <c r="O142" s="101"/>
      <c r="P142" s="99"/>
      <c r="Q142" s="99"/>
      <c r="R142" s="99"/>
      <c r="S142" s="99"/>
      <c r="T142" s="99"/>
      <c r="U142" s="203"/>
      <c r="V142" s="203"/>
      <c r="W142" s="204"/>
      <c r="X142" s="204"/>
      <c r="Y142" s="204"/>
      <c r="Z142" s="204"/>
      <c r="AA142" s="204"/>
      <c r="AB142" s="204"/>
      <c r="AC142" s="204"/>
      <c r="AD142" s="204"/>
      <c r="AE142" s="204"/>
      <c r="AF142" s="204"/>
    </row>
    <row r="143" spans="1:32" s="100" customFormat="1" ht="15" customHeight="1" outlineLevel="1" x14ac:dyDescent="0.25">
      <c r="A143" s="166" t="s">
        <v>433</v>
      </c>
      <c r="B143" s="167" t="s">
        <v>67</v>
      </c>
      <c r="C143" s="240">
        <v>55600</v>
      </c>
      <c r="D143" s="434" t="s">
        <v>434</v>
      </c>
      <c r="E143" s="435"/>
      <c r="F143" s="199"/>
      <c r="G143" s="207" t="s">
        <v>340</v>
      </c>
      <c r="H143" s="220">
        <v>55</v>
      </c>
      <c r="I143" s="172">
        <v>51.94</v>
      </c>
      <c r="J143" s="173">
        <f t="shared" si="13"/>
        <v>2856.7</v>
      </c>
      <c r="K143" s="173">
        <f t="shared" si="14"/>
        <v>3488.6020399999998</v>
      </c>
      <c r="L143" s="217">
        <f t="shared" si="16"/>
        <v>3.7874923575873941E-3</v>
      </c>
      <c r="M143" s="396"/>
      <c r="N143" s="397"/>
      <c r="O143" s="101"/>
      <c r="P143" s="99"/>
      <c r="Q143" s="99"/>
      <c r="R143" s="99"/>
      <c r="S143" s="99"/>
      <c r="T143" s="99"/>
      <c r="U143" s="203"/>
      <c r="V143" s="203"/>
      <c r="W143" s="204"/>
      <c r="X143" s="204"/>
      <c r="Y143" s="204"/>
      <c r="Z143" s="204"/>
      <c r="AA143" s="204"/>
      <c r="AB143" s="204"/>
      <c r="AC143" s="204"/>
      <c r="AD143" s="204"/>
      <c r="AE143" s="204"/>
      <c r="AF143" s="204"/>
    </row>
    <row r="144" spans="1:32" s="100" customFormat="1" ht="15" customHeight="1" outlineLevel="1" x14ac:dyDescent="0.25">
      <c r="A144" s="166" t="s">
        <v>435</v>
      </c>
      <c r="B144" s="167" t="s">
        <v>66</v>
      </c>
      <c r="C144" s="166">
        <v>20304</v>
      </c>
      <c r="D144" s="398" t="s">
        <v>387</v>
      </c>
      <c r="E144" s="399"/>
      <c r="F144" s="199"/>
      <c r="G144" s="207" t="s">
        <v>299</v>
      </c>
      <c r="H144" s="220">
        <v>20</v>
      </c>
      <c r="I144" s="172">
        <v>66.38</v>
      </c>
      <c r="J144" s="173">
        <f t="shared" si="13"/>
        <v>1327.6</v>
      </c>
      <c r="K144" s="173">
        <f t="shared" si="14"/>
        <v>1621.26512</v>
      </c>
      <c r="L144" s="217">
        <f t="shared" si="16"/>
        <v>1.7601690250754452E-3</v>
      </c>
      <c r="M144" s="396"/>
      <c r="N144" s="397"/>
      <c r="O144" s="101"/>
      <c r="P144" s="99"/>
      <c r="Q144" s="99"/>
      <c r="R144" s="99"/>
      <c r="S144" s="99"/>
      <c r="T144" s="99"/>
      <c r="U144" s="203"/>
      <c r="V144" s="203"/>
      <c r="W144" s="204"/>
      <c r="X144" s="204"/>
      <c r="Y144" s="204"/>
      <c r="Z144" s="204"/>
      <c r="AA144" s="204"/>
      <c r="AB144" s="204"/>
      <c r="AC144" s="204"/>
      <c r="AD144" s="204"/>
      <c r="AE144" s="204"/>
      <c r="AF144" s="204"/>
    </row>
    <row r="145" spans="1:32" s="100" customFormat="1" ht="15" customHeight="1" outlineLevel="1" x14ac:dyDescent="0.25">
      <c r="A145" s="166" t="s">
        <v>436</v>
      </c>
      <c r="B145" s="167" t="s">
        <v>138</v>
      </c>
      <c r="C145" s="166" t="s">
        <v>437</v>
      </c>
      <c r="D145" s="398" t="s">
        <v>438</v>
      </c>
      <c r="E145" s="399"/>
      <c r="F145" s="199"/>
      <c r="G145" s="207" t="s">
        <v>157</v>
      </c>
      <c r="H145" s="220">
        <v>290</v>
      </c>
      <c r="I145" s="172">
        <v>7.1338267499999999</v>
      </c>
      <c r="J145" s="173">
        <f t="shared" si="13"/>
        <v>2068.8097575000002</v>
      </c>
      <c r="K145" s="173">
        <f t="shared" si="14"/>
        <v>2526.4304758590001</v>
      </c>
      <c r="L145" s="217">
        <f t="shared" si="16"/>
        <v>2.7428855483017048E-3</v>
      </c>
      <c r="M145" s="396"/>
      <c r="N145" s="397"/>
      <c r="O145" s="101"/>
      <c r="P145" s="99"/>
      <c r="Q145" s="99"/>
      <c r="R145" s="99"/>
      <c r="S145" s="99"/>
      <c r="T145" s="99"/>
      <c r="U145" s="203"/>
      <c r="V145" s="203"/>
      <c r="W145" s="204"/>
      <c r="X145" s="204"/>
      <c r="Y145" s="204"/>
      <c r="Z145" s="204"/>
      <c r="AA145" s="204"/>
      <c r="AB145" s="204"/>
      <c r="AC145" s="204"/>
      <c r="AD145" s="204"/>
      <c r="AE145" s="204"/>
      <c r="AF145" s="204"/>
    </row>
    <row r="146" spans="1:32" s="100" customFormat="1" ht="15" customHeight="1" outlineLevel="1" x14ac:dyDescent="0.25">
      <c r="A146" s="166" t="s">
        <v>439</v>
      </c>
      <c r="B146" s="167" t="s">
        <v>66</v>
      </c>
      <c r="C146" s="166">
        <v>50430</v>
      </c>
      <c r="D146" s="398" t="s">
        <v>440</v>
      </c>
      <c r="E146" s="399"/>
      <c r="F146" s="199"/>
      <c r="G146" s="207" t="s">
        <v>441</v>
      </c>
      <c r="H146" s="220">
        <v>0.5</v>
      </c>
      <c r="I146" s="172">
        <v>108.08</v>
      </c>
      <c r="J146" s="173">
        <f t="shared" si="13"/>
        <v>54.04</v>
      </c>
      <c r="K146" s="173">
        <f t="shared" si="14"/>
        <v>65.993648000000007</v>
      </c>
      <c r="L146" s="217">
        <f t="shared" si="16"/>
        <v>7.1647735850464804E-5</v>
      </c>
      <c r="M146" s="396"/>
      <c r="N146" s="397"/>
      <c r="O146" s="101"/>
      <c r="P146" s="99"/>
      <c r="Q146" s="99"/>
      <c r="R146" s="99"/>
      <c r="S146" s="99"/>
      <c r="T146" s="99"/>
      <c r="U146" s="198"/>
      <c r="V146" s="198"/>
      <c r="W146" s="198"/>
      <c r="X146" s="198"/>
      <c r="Y146" s="198"/>
      <c r="Z146" s="198"/>
      <c r="AA146" s="198"/>
      <c r="AB146" s="198"/>
      <c r="AC146" s="198"/>
      <c r="AD146" s="198"/>
      <c r="AE146" s="198"/>
      <c r="AF146" s="198"/>
    </row>
    <row r="147" spans="1:32" s="100" customFormat="1" ht="15" customHeight="1" outlineLevel="1" x14ac:dyDescent="0.25">
      <c r="A147" s="166" t="s">
        <v>442</v>
      </c>
      <c r="B147" s="167" t="s">
        <v>66</v>
      </c>
      <c r="C147" s="166">
        <v>130204</v>
      </c>
      <c r="D147" s="398" t="s">
        <v>443</v>
      </c>
      <c r="E147" s="399"/>
      <c r="F147" s="199"/>
      <c r="G147" s="207" t="s">
        <v>299</v>
      </c>
      <c r="H147" s="220">
        <v>50</v>
      </c>
      <c r="I147" s="172">
        <v>5</v>
      </c>
      <c r="J147" s="173">
        <f t="shared" si="13"/>
        <v>250</v>
      </c>
      <c r="K147" s="173">
        <f t="shared" si="14"/>
        <v>305.3</v>
      </c>
      <c r="L147" s="217">
        <f t="shared" si="16"/>
        <v>3.3145695711725019E-4</v>
      </c>
      <c r="M147" s="396"/>
      <c r="N147" s="397"/>
      <c r="O147" s="101"/>
      <c r="P147" s="99"/>
      <c r="Q147" s="99"/>
      <c r="R147" s="99"/>
      <c r="S147" s="99"/>
      <c r="T147" s="99"/>
      <c r="U147" s="198"/>
      <c r="V147" s="198"/>
      <c r="W147" s="198"/>
      <c r="X147" s="198"/>
      <c r="Y147" s="198"/>
      <c r="Z147" s="198"/>
      <c r="AA147" s="198"/>
      <c r="AB147" s="198"/>
      <c r="AC147" s="198"/>
      <c r="AD147" s="198"/>
      <c r="AE147" s="198"/>
      <c r="AF147" s="198"/>
    </row>
    <row r="148" spans="1:32" s="100" customFormat="1" ht="15" customHeight="1" outlineLevel="1" x14ac:dyDescent="0.25">
      <c r="A148" s="166" t="s">
        <v>444</v>
      </c>
      <c r="B148" s="167" t="s">
        <v>138</v>
      </c>
      <c r="C148" s="166" t="s">
        <v>445</v>
      </c>
      <c r="D148" s="398" t="s">
        <v>446</v>
      </c>
      <c r="E148" s="399"/>
      <c r="F148" s="199"/>
      <c r="G148" s="207" t="s">
        <v>340</v>
      </c>
      <c r="H148" s="220">
        <v>50</v>
      </c>
      <c r="I148" s="172">
        <v>149.14417500000002</v>
      </c>
      <c r="J148" s="173">
        <f t="shared" si="13"/>
        <v>7457.2087500000007</v>
      </c>
      <c r="K148" s="173">
        <f t="shared" si="14"/>
        <v>9106.7433255000014</v>
      </c>
      <c r="L148" s="217">
        <f t="shared" si="16"/>
        <v>9.8869748834525331E-3</v>
      </c>
      <c r="M148" s="396"/>
      <c r="N148" s="397"/>
      <c r="O148" s="101"/>
      <c r="P148" s="99"/>
      <c r="Q148" s="99"/>
      <c r="R148" s="99"/>
      <c r="S148" s="99"/>
      <c r="T148" s="99"/>
      <c r="U148" s="198"/>
      <c r="V148" s="198"/>
      <c r="W148" s="198"/>
      <c r="X148" s="198"/>
      <c r="Y148" s="198"/>
      <c r="Z148" s="198"/>
      <c r="AA148" s="198"/>
      <c r="AB148" s="198"/>
      <c r="AC148" s="198"/>
      <c r="AD148" s="198"/>
      <c r="AE148" s="198"/>
      <c r="AF148" s="198"/>
    </row>
    <row r="149" spans="1:32" s="100" customFormat="1" ht="15" customHeight="1" outlineLevel="1" x14ac:dyDescent="0.25">
      <c r="A149" s="166" t="s">
        <v>447</v>
      </c>
      <c r="B149" s="167" t="s">
        <v>66</v>
      </c>
      <c r="C149" s="240">
        <v>20407</v>
      </c>
      <c r="D149" s="398" t="s">
        <v>413</v>
      </c>
      <c r="E149" s="399"/>
      <c r="F149" s="199"/>
      <c r="G149" s="207" t="s">
        <v>344</v>
      </c>
      <c r="H149" s="220">
        <v>50</v>
      </c>
      <c r="I149" s="172">
        <v>8.3699999999999992</v>
      </c>
      <c r="J149" s="173">
        <f t="shared" si="13"/>
        <v>418.49999999999994</v>
      </c>
      <c r="K149" s="173">
        <f t="shared" si="14"/>
        <v>511.07219999999995</v>
      </c>
      <c r="L149" s="217">
        <f t="shared" si="16"/>
        <v>5.5485894621427672E-4</v>
      </c>
      <c r="M149" s="396"/>
      <c r="N149" s="397"/>
      <c r="O149" s="101"/>
      <c r="P149" s="99"/>
      <c r="Q149" s="99"/>
      <c r="R149" s="99"/>
      <c r="S149" s="99"/>
      <c r="T149" s="99"/>
      <c r="U149" s="198"/>
      <c r="V149" s="198"/>
      <c r="W149" s="198"/>
      <c r="X149" s="198"/>
      <c r="Y149" s="198"/>
      <c r="Z149" s="198"/>
      <c r="AA149" s="198"/>
      <c r="AB149" s="198"/>
      <c r="AC149" s="198"/>
      <c r="AD149" s="198"/>
      <c r="AE149" s="198"/>
      <c r="AF149" s="198"/>
    </row>
    <row r="150" spans="1:32" s="100" customFormat="1" ht="15" customHeight="1" outlineLevel="1" x14ac:dyDescent="0.25">
      <c r="A150" s="166" t="s">
        <v>448</v>
      </c>
      <c r="B150" s="167" t="s">
        <v>138</v>
      </c>
      <c r="C150" s="240" t="s">
        <v>673</v>
      </c>
      <c r="D150" s="398" t="s">
        <v>674</v>
      </c>
      <c r="E150" s="399"/>
      <c r="F150" s="199"/>
      <c r="G150" s="207" t="s">
        <v>340</v>
      </c>
      <c r="H150" s="220">
        <v>17</v>
      </c>
      <c r="I150" s="172">
        <v>893.63975515949983</v>
      </c>
      <c r="J150" s="173">
        <f t="shared" si="13"/>
        <v>15191.875837711497</v>
      </c>
      <c r="K150" s="173">
        <f t="shared" si="14"/>
        <v>18552.318773013281</v>
      </c>
      <c r="L150" s="217">
        <f t="shared" si="16"/>
        <v>2.0141811752283717E-2</v>
      </c>
      <c r="M150" s="396"/>
      <c r="N150" s="397"/>
      <c r="O150" s="101"/>
      <c r="P150" s="99"/>
      <c r="Q150" s="99"/>
      <c r="R150" s="99"/>
      <c r="S150" s="99"/>
      <c r="T150" s="99"/>
      <c r="U150" s="203"/>
      <c r="V150" s="203"/>
      <c r="W150" s="204"/>
      <c r="X150" s="204"/>
      <c r="Y150" s="204"/>
      <c r="Z150" s="204"/>
      <c r="AA150" s="204"/>
      <c r="AB150" s="204"/>
      <c r="AC150" s="204"/>
      <c r="AD150" s="204"/>
      <c r="AE150" s="204"/>
      <c r="AF150" s="204"/>
    </row>
    <row r="151" spans="1:32" s="100" customFormat="1" ht="15" customHeight="1" outlineLevel="1" x14ac:dyDescent="0.25">
      <c r="A151" s="166" t="s">
        <v>449</v>
      </c>
      <c r="B151" s="167" t="s">
        <v>67</v>
      </c>
      <c r="C151" s="240">
        <v>57801</v>
      </c>
      <c r="D151" s="398" t="s">
        <v>675</v>
      </c>
      <c r="E151" s="399"/>
      <c r="F151" s="199"/>
      <c r="G151" s="207" t="s">
        <v>340</v>
      </c>
      <c r="H151" s="220">
        <v>17</v>
      </c>
      <c r="I151" s="172">
        <v>11.96</v>
      </c>
      <c r="J151" s="173">
        <f t="shared" si="13"/>
        <v>203.32000000000002</v>
      </c>
      <c r="K151" s="173">
        <f t="shared" si="14"/>
        <v>248.29438400000004</v>
      </c>
      <c r="L151" s="217">
        <f t="shared" si="16"/>
        <v>2.6956731408431727E-4</v>
      </c>
      <c r="M151" s="396"/>
      <c r="N151" s="397"/>
      <c r="O151" s="101"/>
      <c r="P151" s="99"/>
      <c r="Q151" s="99"/>
      <c r="R151" s="99"/>
      <c r="S151" s="99"/>
      <c r="T151" s="99"/>
      <c r="U151" s="203"/>
      <c r="V151" s="203"/>
      <c r="W151" s="204"/>
      <c r="X151" s="204"/>
      <c r="Y151" s="204"/>
      <c r="Z151" s="204"/>
      <c r="AA151" s="204"/>
      <c r="AB151" s="204"/>
      <c r="AC151" s="204"/>
      <c r="AD151" s="204"/>
      <c r="AE151" s="204"/>
      <c r="AF151" s="204"/>
    </row>
    <row r="152" spans="1:32" s="100" customFormat="1" ht="15" customHeight="1" outlineLevel="1" x14ac:dyDescent="0.25">
      <c r="A152" s="166" t="s">
        <v>451</v>
      </c>
      <c r="B152" s="167" t="s">
        <v>67</v>
      </c>
      <c r="C152" s="240">
        <v>57807</v>
      </c>
      <c r="D152" s="398" t="s">
        <v>676</v>
      </c>
      <c r="E152" s="399"/>
      <c r="F152" s="199"/>
      <c r="G152" s="207" t="s">
        <v>373</v>
      </c>
      <c r="H152" s="220">
        <f>10*H151</f>
        <v>170</v>
      </c>
      <c r="I152" s="172">
        <v>2.11</v>
      </c>
      <c r="J152" s="173">
        <f t="shared" si="13"/>
        <v>358.7</v>
      </c>
      <c r="K152" s="173">
        <f t="shared" si="14"/>
        <v>438.04444000000001</v>
      </c>
      <c r="L152" s="217">
        <f t="shared" si="16"/>
        <v>4.7557444207183057E-4</v>
      </c>
      <c r="M152" s="396"/>
      <c r="N152" s="397"/>
      <c r="O152" s="101"/>
      <c r="P152" s="99"/>
      <c r="Q152" s="99"/>
      <c r="R152" s="99"/>
      <c r="S152" s="99"/>
      <c r="T152" s="99"/>
      <c r="U152" s="203"/>
      <c r="V152" s="203"/>
      <c r="W152" s="204"/>
      <c r="X152" s="204"/>
      <c r="Y152" s="204"/>
      <c r="Z152" s="204"/>
      <c r="AA152" s="204"/>
      <c r="AB152" s="204"/>
      <c r="AC152" s="204"/>
      <c r="AD152" s="204"/>
      <c r="AE152" s="204"/>
      <c r="AF152" s="204"/>
    </row>
    <row r="153" spans="1:32" s="100" customFormat="1" ht="15" customHeight="1" outlineLevel="1" x14ac:dyDescent="0.25">
      <c r="A153" s="166" t="s">
        <v>456</v>
      </c>
      <c r="B153" s="167" t="s">
        <v>67</v>
      </c>
      <c r="C153" s="240">
        <v>20601</v>
      </c>
      <c r="D153" s="398" t="s">
        <v>454</v>
      </c>
      <c r="E153" s="399"/>
      <c r="F153" s="199"/>
      <c r="G153" s="207" t="s">
        <v>455</v>
      </c>
      <c r="H153" s="220">
        <v>2</v>
      </c>
      <c r="I153" s="172">
        <v>21.21</v>
      </c>
      <c r="J153" s="173">
        <f t="shared" si="13"/>
        <v>42.42</v>
      </c>
      <c r="K153" s="173">
        <f t="shared" si="14"/>
        <v>51.803304000000004</v>
      </c>
      <c r="L153" s="217">
        <f t="shared" si="16"/>
        <v>5.6241616483655011E-5</v>
      </c>
      <c r="M153" s="396"/>
      <c r="N153" s="397"/>
      <c r="O153" s="101"/>
      <c r="P153" s="99"/>
      <c r="Q153" s="99"/>
      <c r="R153" s="99"/>
      <c r="S153" s="99"/>
      <c r="T153" s="99"/>
      <c r="U153" s="203"/>
      <c r="V153" s="203"/>
      <c r="W153" s="204"/>
      <c r="X153" s="204"/>
      <c r="Y153" s="204"/>
      <c r="Z153" s="204"/>
      <c r="AA153" s="204"/>
      <c r="AB153" s="204"/>
      <c r="AC153" s="204"/>
      <c r="AD153" s="204"/>
      <c r="AE153" s="204"/>
      <c r="AF153" s="204"/>
    </row>
    <row r="154" spans="1:32" s="100" customFormat="1" ht="15" customHeight="1" outlineLevel="1" x14ac:dyDescent="0.25">
      <c r="A154" s="166" t="s">
        <v>458</v>
      </c>
      <c r="B154" s="167" t="s">
        <v>67</v>
      </c>
      <c r="C154" s="240">
        <v>20602</v>
      </c>
      <c r="D154" s="398" t="s">
        <v>457</v>
      </c>
      <c r="E154" s="399"/>
      <c r="F154" s="199"/>
      <c r="G154" s="207" t="s">
        <v>455</v>
      </c>
      <c r="H154" s="220">
        <v>2</v>
      </c>
      <c r="I154" s="172">
        <v>80.42</v>
      </c>
      <c r="J154" s="173">
        <f t="shared" si="13"/>
        <v>160.84</v>
      </c>
      <c r="K154" s="173">
        <f t="shared" si="14"/>
        <v>196.41780800000001</v>
      </c>
      <c r="L154" s="217">
        <f t="shared" si="16"/>
        <v>2.1324614793095408E-4</v>
      </c>
      <c r="M154" s="396"/>
      <c r="N154" s="397"/>
      <c r="O154" s="101"/>
      <c r="P154" s="99"/>
      <c r="Q154" s="99"/>
      <c r="R154" s="99"/>
      <c r="S154" s="99"/>
      <c r="T154" s="99"/>
      <c r="U154" s="203"/>
      <c r="V154" s="203"/>
      <c r="W154" s="204"/>
      <c r="X154" s="204"/>
      <c r="Y154" s="204"/>
      <c r="Z154" s="204"/>
      <c r="AA154" s="204"/>
      <c r="AB154" s="204"/>
      <c r="AC154" s="204"/>
      <c r="AD154" s="204"/>
      <c r="AE154" s="204"/>
      <c r="AF154" s="204"/>
    </row>
    <row r="155" spans="1:32" s="100" customFormat="1" ht="15" customHeight="1" outlineLevel="1" x14ac:dyDescent="0.25">
      <c r="A155" s="166" t="s">
        <v>460</v>
      </c>
      <c r="B155" s="167" t="s">
        <v>67</v>
      </c>
      <c r="C155" s="240">
        <v>20603</v>
      </c>
      <c r="D155" s="398" t="s">
        <v>459</v>
      </c>
      <c r="E155" s="399"/>
      <c r="F155" s="199"/>
      <c r="G155" s="207" t="s">
        <v>455</v>
      </c>
      <c r="H155" s="220">
        <v>2</v>
      </c>
      <c r="I155" s="172">
        <v>65.23</v>
      </c>
      <c r="J155" s="173">
        <f t="shared" si="13"/>
        <v>130.46</v>
      </c>
      <c r="K155" s="173">
        <f t="shared" si="14"/>
        <v>159.31775200000001</v>
      </c>
      <c r="L155" s="217">
        <f t="shared" si="16"/>
        <v>1.7296749850206585E-4</v>
      </c>
      <c r="M155" s="396"/>
      <c r="N155" s="397"/>
      <c r="O155" s="101"/>
      <c r="P155" s="99"/>
      <c r="Q155" s="99"/>
      <c r="R155" s="99"/>
      <c r="S155" s="99"/>
      <c r="T155" s="99"/>
      <c r="U155" s="203"/>
      <c r="V155" s="203"/>
      <c r="W155" s="204"/>
      <c r="X155" s="204"/>
      <c r="Y155" s="204"/>
      <c r="Z155" s="204"/>
      <c r="AA155" s="204"/>
      <c r="AB155" s="204"/>
      <c r="AC155" s="204"/>
      <c r="AD155" s="204"/>
      <c r="AE155" s="204"/>
      <c r="AF155" s="204"/>
    </row>
    <row r="156" spans="1:32" s="100" customFormat="1" ht="15" customHeight="1" outlineLevel="1" x14ac:dyDescent="0.25">
      <c r="A156" s="166" t="s">
        <v>462</v>
      </c>
      <c r="B156" s="167" t="s">
        <v>67</v>
      </c>
      <c r="C156" s="240">
        <v>20604</v>
      </c>
      <c r="D156" s="398" t="s">
        <v>461</v>
      </c>
      <c r="E156" s="399"/>
      <c r="F156" s="199"/>
      <c r="G156" s="207" t="s">
        <v>455</v>
      </c>
      <c r="H156" s="220">
        <v>2</v>
      </c>
      <c r="I156" s="172">
        <v>218.53</v>
      </c>
      <c r="J156" s="173">
        <f t="shared" si="13"/>
        <v>437.06</v>
      </c>
      <c r="K156" s="173">
        <f t="shared" si="14"/>
        <v>533.73767199999998</v>
      </c>
      <c r="L156" s="217">
        <f t="shared" si="16"/>
        <v>5.7946631071066135E-4</v>
      </c>
      <c r="M156" s="396"/>
      <c r="N156" s="397"/>
      <c r="O156" s="101"/>
      <c r="P156" s="99"/>
      <c r="Q156" s="99"/>
      <c r="R156" s="99"/>
      <c r="S156" s="99"/>
      <c r="T156" s="99"/>
      <c r="U156" s="198"/>
      <c r="V156" s="198"/>
      <c r="W156" s="198"/>
      <c r="X156" s="198"/>
      <c r="Y156" s="198"/>
      <c r="Z156" s="198"/>
      <c r="AA156" s="198"/>
      <c r="AB156" s="198"/>
      <c r="AC156" s="198"/>
      <c r="AD156" s="198"/>
      <c r="AE156" s="198"/>
      <c r="AF156" s="198"/>
    </row>
    <row r="157" spans="1:32" s="100" customFormat="1" ht="15" customHeight="1" outlineLevel="1" x14ac:dyDescent="0.25">
      <c r="A157" s="166" t="s">
        <v>464</v>
      </c>
      <c r="B157" s="167" t="s">
        <v>67</v>
      </c>
      <c r="C157" s="240">
        <v>20605</v>
      </c>
      <c r="D157" s="398" t="s">
        <v>463</v>
      </c>
      <c r="E157" s="399"/>
      <c r="F157" s="199"/>
      <c r="G157" s="207" t="s">
        <v>455</v>
      </c>
      <c r="H157" s="220">
        <v>2</v>
      </c>
      <c r="I157" s="172">
        <v>140.21</v>
      </c>
      <c r="J157" s="173">
        <f t="shared" si="13"/>
        <v>280.42</v>
      </c>
      <c r="K157" s="173">
        <f t="shared" si="14"/>
        <v>342.44890400000003</v>
      </c>
      <c r="L157" s="217">
        <f t="shared" si="16"/>
        <v>3.7178863965927722E-4</v>
      </c>
      <c r="M157" s="396"/>
      <c r="N157" s="397"/>
      <c r="O157" s="101"/>
      <c r="P157" s="99"/>
      <c r="Q157" s="99"/>
      <c r="R157" s="99"/>
      <c r="S157" s="99"/>
      <c r="T157" s="99"/>
      <c r="U157" s="198"/>
      <c r="V157" s="198"/>
      <c r="W157" s="198"/>
      <c r="X157" s="198"/>
      <c r="Y157" s="198"/>
      <c r="Z157" s="198"/>
      <c r="AA157" s="198"/>
      <c r="AB157" s="198"/>
      <c r="AC157" s="198"/>
      <c r="AD157" s="198"/>
      <c r="AE157" s="198"/>
      <c r="AF157" s="198"/>
    </row>
    <row r="158" spans="1:32" s="100" customFormat="1" ht="15" customHeight="1" outlineLevel="1" x14ac:dyDescent="0.25">
      <c r="A158" s="166" t="s">
        <v>466</v>
      </c>
      <c r="B158" s="167" t="s">
        <v>67</v>
      </c>
      <c r="C158" s="240">
        <v>20606</v>
      </c>
      <c r="D158" s="398" t="s">
        <v>465</v>
      </c>
      <c r="E158" s="399"/>
      <c r="F158" s="199"/>
      <c r="G158" s="207" t="s">
        <v>455</v>
      </c>
      <c r="H158" s="220">
        <v>2</v>
      </c>
      <c r="I158" s="172">
        <v>247.19</v>
      </c>
      <c r="J158" s="173">
        <f t="shared" si="13"/>
        <v>494.38</v>
      </c>
      <c r="K158" s="173">
        <f t="shared" si="14"/>
        <v>603.73685599999999</v>
      </c>
      <c r="L158" s="217">
        <f t="shared" si="16"/>
        <v>6.5546276183850449E-4</v>
      </c>
      <c r="M158" s="396"/>
      <c r="N158" s="397"/>
      <c r="O158" s="101"/>
      <c r="P158" s="99"/>
      <c r="Q158" s="99"/>
      <c r="R158" s="99"/>
      <c r="S158" s="99"/>
      <c r="T158" s="99"/>
      <c r="U158" s="198"/>
      <c r="V158" s="198"/>
      <c r="W158" s="198"/>
      <c r="X158" s="198"/>
      <c r="Y158" s="198"/>
      <c r="Z158" s="198"/>
      <c r="AA158" s="198"/>
      <c r="AB158" s="198"/>
      <c r="AC158" s="198"/>
      <c r="AD158" s="198"/>
      <c r="AE158" s="198"/>
      <c r="AF158" s="198"/>
    </row>
    <row r="159" spans="1:32" s="100" customFormat="1" ht="15" customHeight="1" outlineLevel="1" x14ac:dyDescent="0.25">
      <c r="A159" s="166" t="s">
        <v>468</v>
      </c>
      <c r="B159" s="167" t="s">
        <v>67</v>
      </c>
      <c r="C159" s="240">
        <v>20609</v>
      </c>
      <c r="D159" s="398" t="s">
        <v>467</v>
      </c>
      <c r="E159" s="399"/>
      <c r="F159" s="199"/>
      <c r="G159" s="207" t="s">
        <v>455</v>
      </c>
      <c r="H159" s="220">
        <v>1</v>
      </c>
      <c r="I159" s="172">
        <v>518</v>
      </c>
      <c r="J159" s="173">
        <f t="shared" si="13"/>
        <v>518</v>
      </c>
      <c r="K159" s="173">
        <f t="shared" si="14"/>
        <v>632.58159999999998</v>
      </c>
      <c r="L159" s="217">
        <f t="shared" si="16"/>
        <v>6.8677881514694233E-4</v>
      </c>
      <c r="M159" s="396"/>
      <c r="N159" s="397"/>
      <c r="O159" s="101"/>
      <c r="P159" s="99"/>
      <c r="Q159" s="99"/>
      <c r="R159" s="99"/>
      <c r="S159" s="99"/>
      <c r="T159" s="99"/>
      <c r="U159" s="198"/>
      <c r="V159" s="198"/>
      <c r="W159" s="198"/>
      <c r="X159" s="198"/>
      <c r="Y159" s="198"/>
      <c r="Z159" s="198"/>
      <c r="AA159" s="198"/>
      <c r="AB159" s="198"/>
      <c r="AC159" s="198"/>
      <c r="AD159" s="198"/>
      <c r="AE159" s="198"/>
      <c r="AF159" s="198"/>
    </row>
    <row r="160" spans="1:32" s="100" customFormat="1" ht="15" customHeight="1" outlineLevel="1" x14ac:dyDescent="0.25">
      <c r="A160" s="166" t="s">
        <v>677</v>
      </c>
      <c r="B160" s="167" t="s">
        <v>67</v>
      </c>
      <c r="C160" s="240">
        <v>20610</v>
      </c>
      <c r="D160" s="398" t="s">
        <v>469</v>
      </c>
      <c r="E160" s="399"/>
      <c r="F160" s="199"/>
      <c r="G160" s="207" t="s">
        <v>455</v>
      </c>
      <c r="H160" s="220">
        <v>1</v>
      </c>
      <c r="I160" s="172">
        <v>373.26</v>
      </c>
      <c r="J160" s="173">
        <f t="shared" si="13"/>
        <v>373.26</v>
      </c>
      <c r="K160" s="173">
        <f t="shared" si="14"/>
        <v>455.82511199999999</v>
      </c>
      <c r="L160" s="217">
        <f t="shared" si="16"/>
        <v>4.9487849525433919E-4</v>
      </c>
      <c r="M160" s="396"/>
      <c r="N160" s="397"/>
      <c r="O160" s="101"/>
      <c r="P160" s="99"/>
      <c r="Q160" s="99"/>
      <c r="R160" s="99"/>
      <c r="S160" s="99"/>
      <c r="T160" s="99"/>
      <c r="U160" s="203"/>
      <c r="V160" s="203"/>
      <c r="W160" s="204"/>
      <c r="X160" s="204"/>
      <c r="Y160" s="204"/>
      <c r="Z160" s="204"/>
      <c r="AA160" s="204"/>
      <c r="AB160" s="204"/>
      <c r="AC160" s="204"/>
      <c r="AD160" s="204"/>
      <c r="AE160" s="204"/>
      <c r="AF160" s="204"/>
    </row>
    <row r="161" spans="1:32" s="100" customFormat="1" ht="15" customHeight="1" outlineLevel="1" x14ac:dyDescent="0.25">
      <c r="A161" s="166"/>
      <c r="B161" s="167"/>
      <c r="C161" s="166"/>
      <c r="D161" s="398"/>
      <c r="E161" s="399"/>
      <c r="F161" s="199"/>
      <c r="G161" s="207"/>
      <c r="H161" s="220"/>
      <c r="I161" s="172"/>
      <c r="J161" s="173"/>
      <c r="K161" s="173"/>
      <c r="L161" s="217"/>
      <c r="M161" s="396"/>
      <c r="N161" s="397"/>
      <c r="O161" s="101"/>
      <c r="P161" s="99"/>
      <c r="Q161" s="99"/>
      <c r="R161" s="99"/>
      <c r="S161" s="99"/>
      <c r="T161" s="99"/>
      <c r="U161" s="203"/>
      <c r="V161" s="203"/>
      <c r="W161" s="204"/>
      <c r="X161" s="204"/>
      <c r="Y161" s="204"/>
      <c r="Z161" s="204"/>
      <c r="AA161" s="204"/>
      <c r="AB161" s="204"/>
      <c r="AC161" s="204"/>
      <c r="AD161" s="204"/>
      <c r="AE161" s="204"/>
      <c r="AF161" s="204"/>
    </row>
    <row r="162" spans="1:32" s="100" customFormat="1" ht="18" customHeight="1" x14ac:dyDescent="0.25">
      <c r="A162" s="193" t="s">
        <v>244</v>
      </c>
      <c r="B162" s="194"/>
      <c r="C162" s="193"/>
      <c r="D162" s="404" t="s">
        <v>470</v>
      </c>
      <c r="E162" s="405"/>
      <c r="F162" s="195"/>
      <c r="G162" s="196"/>
      <c r="H162" s="233"/>
      <c r="I162" s="187"/>
      <c r="J162" s="164">
        <f>SUBTOTAL(9,J163:J176)</f>
        <v>30921.765624000003</v>
      </c>
      <c r="K162" s="164">
        <f>SUBTOTAL(9,K163:K176)</f>
        <v>37761.660180028804</v>
      </c>
      <c r="L162" s="216">
        <f>SUBTOTAL(9,L163:L176)</f>
        <v>4.099693736969532E-2</v>
      </c>
      <c r="M162" s="406"/>
      <c r="N162" s="407"/>
      <c r="O162" s="101"/>
      <c r="P162" s="99"/>
      <c r="Q162" s="99"/>
      <c r="R162" s="99"/>
      <c r="S162" s="99"/>
      <c r="T162" s="99"/>
    </row>
    <row r="163" spans="1:32" s="102" customFormat="1" ht="15" customHeight="1" outlineLevel="1" x14ac:dyDescent="0.25">
      <c r="A163" s="166"/>
      <c r="B163" s="167"/>
      <c r="C163" s="166"/>
      <c r="D163" s="238"/>
      <c r="E163" s="237"/>
      <c r="F163" s="199"/>
      <c r="G163" s="207"/>
      <c r="H163" s="220"/>
      <c r="I163" s="172"/>
      <c r="J163" s="173"/>
      <c r="K163" s="173"/>
      <c r="L163" s="217"/>
      <c r="M163" s="396"/>
      <c r="N163" s="397"/>
      <c r="O163" s="101"/>
      <c r="P163" s="99"/>
      <c r="Q163" s="99"/>
      <c r="R163" s="99"/>
      <c r="S163" s="99"/>
      <c r="T163" s="99"/>
      <c r="U163" s="117"/>
      <c r="V163" s="117"/>
      <c r="W163" s="117"/>
      <c r="X163" s="117"/>
      <c r="Y163" s="117"/>
      <c r="Z163" s="117"/>
      <c r="AA163" s="117"/>
      <c r="AB163" s="117"/>
      <c r="AC163" s="117"/>
      <c r="AD163" s="117"/>
      <c r="AE163" s="117"/>
      <c r="AF163" s="117"/>
    </row>
    <row r="164" spans="1:32" s="100" customFormat="1" ht="15" customHeight="1" outlineLevel="1" x14ac:dyDescent="0.25">
      <c r="A164" s="235" t="s">
        <v>247</v>
      </c>
      <c r="B164" s="167"/>
      <c r="C164" s="166"/>
      <c r="D164" s="236" t="s">
        <v>471</v>
      </c>
      <c r="E164" s="237"/>
      <c r="F164" s="199"/>
      <c r="G164" s="207"/>
      <c r="H164" s="220"/>
      <c r="I164" s="172"/>
      <c r="J164" s="173"/>
      <c r="K164" s="173"/>
      <c r="L164" s="217"/>
      <c r="M164" s="396"/>
      <c r="N164" s="397"/>
      <c r="O164" s="101"/>
      <c r="P164" s="99"/>
      <c r="Q164" s="99"/>
      <c r="R164" s="99"/>
      <c r="S164" s="99"/>
      <c r="T164" s="99"/>
      <c r="U164" s="198"/>
      <c r="V164" s="198"/>
      <c r="W164" s="198"/>
      <c r="X164" s="198"/>
      <c r="Y164" s="198"/>
      <c r="Z164" s="198"/>
      <c r="AA164" s="198"/>
      <c r="AB164" s="198"/>
      <c r="AC164" s="198"/>
      <c r="AD164" s="198"/>
      <c r="AE164" s="198"/>
      <c r="AF164" s="198"/>
    </row>
    <row r="165" spans="1:32" s="100" customFormat="1" ht="15" customHeight="1" outlineLevel="1" x14ac:dyDescent="0.25">
      <c r="A165" s="166" t="s">
        <v>472</v>
      </c>
      <c r="B165" s="167" t="s">
        <v>66</v>
      </c>
      <c r="C165" s="240">
        <v>20605</v>
      </c>
      <c r="D165" s="398" t="s">
        <v>473</v>
      </c>
      <c r="E165" s="399"/>
      <c r="F165" s="199"/>
      <c r="G165" s="207" t="s">
        <v>299</v>
      </c>
      <c r="H165" s="220">
        <v>85</v>
      </c>
      <c r="I165" s="172">
        <v>76.42</v>
      </c>
      <c r="J165" s="173">
        <f t="shared" ref="J165:J175" si="17">I165*H165</f>
        <v>6495.7</v>
      </c>
      <c r="K165" s="173">
        <f t="shared" ref="K165:K175" si="18">J165*(1+$K$12)</f>
        <v>7932.5488400000004</v>
      </c>
      <c r="L165" s="217">
        <f>K165/$K$289</f>
        <v>8.6121798253860887E-3</v>
      </c>
      <c r="M165" s="396"/>
      <c r="N165" s="397"/>
      <c r="O165" s="101"/>
      <c r="P165" s="99"/>
      <c r="Q165" s="99"/>
      <c r="R165" s="99"/>
      <c r="S165" s="99"/>
      <c r="T165" s="99"/>
      <c r="U165" s="198"/>
      <c r="V165" s="198"/>
      <c r="W165" s="198"/>
      <c r="X165" s="198"/>
      <c r="Y165" s="198"/>
      <c r="Z165" s="198"/>
      <c r="AA165" s="198"/>
      <c r="AB165" s="198"/>
      <c r="AC165" s="198"/>
      <c r="AD165" s="198"/>
      <c r="AE165" s="198"/>
      <c r="AF165" s="198"/>
    </row>
    <row r="166" spans="1:32" s="100" customFormat="1" ht="15" customHeight="1" outlineLevel="1" x14ac:dyDescent="0.25">
      <c r="A166" s="166" t="s">
        <v>474</v>
      </c>
      <c r="B166" s="167" t="s">
        <v>66</v>
      </c>
      <c r="C166" s="240">
        <v>50143</v>
      </c>
      <c r="D166" s="398" t="s">
        <v>475</v>
      </c>
      <c r="E166" s="399"/>
      <c r="F166" s="199"/>
      <c r="G166" s="207" t="s">
        <v>299</v>
      </c>
      <c r="H166" s="220">
        <v>85</v>
      </c>
      <c r="I166" s="172">
        <v>11.47</v>
      </c>
      <c r="J166" s="173">
        <f t="shared" si="17"/>
        <v>974.95</v>
      </c>
      <c r="K166" s="173">
        <f t="shared" si="18"/>
        <v>1190.6089400000001</v>
      </c>
      <c r="L166" s="217">
        <f>K166/$K$289</f>
        <v>1.2926158413658522E-3</v>
      </c>
      <c r="M166" s="396"/>
      <c r="N166" s="397"/>
      <c r="O166" s="101"/>
      <c r="P166" s="99"/>
      <c r="Q166" s="99"/>
      <c r="R166" s="99"/>
      <c r="S166" s="99"/>
      <c r="T166" s="99"/>
      <c r="U166" s="198"/>
      <c r="V166" s="198"/>
      <c r="W166" s="198"/>
      <c r="X166" s="198"/>
      <c r="Y166" s="198"/>
      <c r="Z166" s="198"/>
      <c r="AA166" s="198"/>
      <c r="AB166" s="198"/>
      <c r="AC166" s="198"/>
      <c r="AD166" s="198"/>
      <c r="AE166" s="198"/>
      <c r="AF166" s="198"/>
    </row>
    <row r="167" spans="1:32" s="100" customFormat="1" ht="15" customHeight="1" outlineLevel="1" x14ac:dyDescent="0.25">
      <c r="A167" s="166"/>
      <c r="B167" s="167"/>
      <c r="C167" s="166"/>
      <c r="D167" s="432"/>
      <c r="E167" s="433"/>
      <c r="F167" s="199"/>
      <c r="G167" s="207"/>
      <c r="H167" s="220"/>
      <c r="I167" s="172"/>
      <c r="J167" s="173"/>
      <c r="K167" s="173"/>
      <c r="L167" s="217"/>
      <c r="M167" s="396"/>
      <c r="N167" s="397"/>
      <c r="O167" s="101"/>
      <c r="P167" s="99"/>
      <c r="Q167" s="99"/>
      <c r="R167" s="99"/>
      <c r="S167" s="99"/>
      <c r="T167" s="99"/>
      <c r="U167" s="198"/>
      <c r="V167" s="198"/>
      <c r="W167" s="198"/>
      <c r="X167" s="198"/>
      <c r="Y167" s="198"/>
      <c r="Z167" s="198"/>
      <c r="AA167" s="198"/>
      <c r="AB167" s="198"/>
      <c r="AC167" s="198"/>
      <c r="AD167" s="198"/>
      <c r="AE167" s="198"/>
      <c r="AF167" s="198"/>
    </row>
    <row r="168" spans="1:32" s="100" customFormat="1" ht="15" customHeight="1" outlineLevel="1" x14ac:dyDescent="0.25">
      <c r="A168" s="235" t="s">
        <v>250</v>
      </c>
      <c r="B168" s="167"/>
      <c r="C168" s="166"/>
      <c r="D168" s="430" t="s">
        <v>678</v>
      </c>
      <c r="E168" s="431"/>
      <c r="F168" s="199"/>
      <c r="G168" s="207"/>
      <c r="H168" s="220"/>
      <c r="I168" s="172"/>
      <c r="J168" s="173"/>
      <c r="K168" s="173"/>
      <c r="L168" s="217"/>
      <c r="M168" s="396"/>
      <c r="N168" s="397"/>
      <c r="O168" s="101"/>
      <c r="P168" s="99"/>
      <c r="Q168" s="99"/>
      <c r="R168" s="99"/>
      <c r="S168" s="99"/>
      <c r="T168" s="99"/>
      <c r="U168" s="203"/>
      <c r="V168" s="203"/>
      <c r="W168" s="204"/>
      <c r="X168" s="204"/>
      <c r="Y168" s="204"/>
      <c r="Z168" s="204"/>
      <c r="AA168" s="204"/>
      <c r="AB168" s="204"/>
      <c r="AC168" s="204"/>
      <c r="AD168" s="204"/>
      <c r="AE168" s="204"/>
      <c r="AF168" s="204"/>
    </row>
    <row r="169" spans="1:32" s="100" customFormat="1" ht="15" customHeight="1" outlineLevel="1" x14ac:dyDescent="0.25">
      <c r="A169" s="166" t="s">
        <v>679</v>
      </c>
      <c r="B169" s="167" t="s">
        <v>66</v>
      </c>
      <c r="C169" s="240">
        <v>50308</v>
      </c>
      <c r="D169" s="398" t="s">
        <v>680</v>
      </c>
      <c r="E169" s="399"/>
      <c r="F169" s="199"/>
      <c r="G169" s="207" t="s">
        <v>299</v>
      </c>
      <c r="H169" s="220">
        <v>100</v>
      </c>
      <c r="I169" s="172">
        <v>77.17</v>
      </c>
      <c r="J169" s="173">
        <f t="shared" ref="J169:J171" si="19">I169*H169</f>
        <v>7717</v>
      </c>
      <c r="K169" s="173">
        <f t="shared" ref="K169:K171" si="20">J169*(1+$K$12)</f>
        <v>9424.0004000000008</v>
      </c>
      <c r="L169" s="217">
        <f>K169/$K$289</f>
        <v>1.023141335229528E-2</v>
      </c>
      <c r="M169" s="396"/>
      <c r="N169" s="397"/>
      <c r="O169" s="101"/>
      <c r="P169" s="99"/>
      <c r="Q169" s="99"/>
      <c r="R169" s="99"/>
      <c r="S169" s="99"/>
      <c r="T169" s="99"/>
      <c r="U169" s="203"/>
      <c r="V169" s="203"/>
      <c r="W169" s="204"/>
      <c r="X169" s="204"/>
      <c r="Y169" s="204"/>
      <c r="Z169" s="204"/>
      <c r="AA169" s="204"/>
      <c r="AB169" s="204"/>
      <c r="AC169" s="204"/>
      <c r="AD169" s="204"/>
      <c r="AE169" s="204"/>
      <c r="AF169" s="204"/>
    </row>
    <row r="170" spans="1:32" s="100" customFormat="1" ht="15" customHeight="1" outlineLevel="1" x14ac:dyDescent="0.25">
      <c r="A170" s="166" t="s">
        <v>681</v>
      </c>
      <c r="B170" s="167" t="s">
        <v>66</v>
      </c>
      <c r="C170" s="240">
        <v>50347</v>
      </c>
      <c r="D170" s="398" t="s">
        <v>682</v>
      </c>
      <c r="E170" s="399"/>
      <c r="F170" s="199"/>
      <c r="G170" s="207" t="s">
        <v>299</v>
      </c>
      <c r="H170" s="220">
        <v>100</v>
      </c>
      <c r="I170" s="172">
        <v>31.12</v>
      </c>
      <c r="J170" s="173">
        <f t="shared" si="19"/>
        <v>3112</v>
      </c>
      <c r="K170" s="173">
        <f t="shared" si="20"/>
        <v>3800.3744000000002</v>
      </c>
      <c r="L170" s="217">
        <f>K170/$K$289</f>
        <v>4.1259762021955302E-3</v>
      </c>
      <c r="M170" s="396"/>
      <c r="N170" s="397"/>
      <c r="O170" s="101"/>
      <c r="P170" s="99"/>
      <c r="Q170" s="99"/>
      <c r="R170" s="99"/>
      <c r="S170" s="99"/>
      <c r="T170" s="99"/>
      <c r="U170" s="203"/>
      <c r="V170" s="203"/>
      <c r="W170" s="204"/>
      <c r="X170" s="204"/>
      <c r="Y170" s="204"/>
      <c r="Z170" s="204"/>
      <c r="AA170" s="204"/>
      <c r="AB170" s="204"/>
      <c r="AC170" s="204"/>
      <c r="AD170" s="204"/>
      <c r="AE170" s="204"/>
      <c r="AF170" s="204"/>
    </row>
    <row r="171" spans="1:32" s="100" customFormat="1" ht="15" customHeight="1" outlineLevel="1" x14ac:dyDescent="0.25">
      <c r="A171" s="166" t="s">
        <v>683</v>
      </c>
      <c r="B171" s="167" t="s">
        <v>66</v>
      </c>
      <c r="C171" s="240">
        <v>150176</v>
      </c>
      <c r="D171" s="398" t="s">
        <v>684</v>
      </c>
      <c r="E171" s="399"/>
      <c r="F171" s="199"/>
      <c r="G171" s="207" t="s">
        <v>299</v>
      </c>
      <c r="H171" s="220">
        <v>100</v>
      </c>
      <c r="I171" s="172">
        <v>24.77</v>
      </c>
      <c r="J171" s="173">
        <f t="shared" si="19"/>
        <v>2477</v>
      </c>
      <c r="K171" s="173">
        <f t="shared" si="20"/>
        <v>3024.9124000000002</v>
      </c>
      <c r="L171" s="217">
        <f>K171/$K$289</f>
        <v>3.2840755311177149E-3</v>
      </c>
      <c r="M171" s="396"/>
      <c r="N171" s="397"/>
      <c r="O171" s="101"/>
      <c r="P171" s="99"/>
      <c r="Q171" s="99"/>
      <c r="R171" s="99"/>
      <c r="S171" s="99"/>
      <c r="T171" s="99"/>
      <c r="U171" s="203"/>
      <c r="V171" s="203"/>
      <c r="W171" s="204"/>
      <c r="X171" s="204"/>
      <c r="Y171" s="204"/>
      <c r="Z171" s="204"/>
      <c r="AA171" s="204"/>
      <c r="AB171" s="204"/>
      <c r="AC171" s="204"/>
      <c r="AD171" s="204"/>
      <c r="AE171" s="204"/>
      <c r="AF171" s="204"/>
    </row>
    <row r="172" spans="1:32" s="100" customFormat="1" ht="15" customHeight="1" outlineLevel="1" x14ac:dyDescent="0.25">
      <c r="A172" s="166"/>
      <c r="B172" s="167"/>
      <c r="C172" s="166"/>
      <c r="D172" s="434"/>
      <c r="E172" s="435"/>
      <c r="F172" s="199"/>
      <c r="G172" s="207"/>
      <c r="H172" s="220"/>
      <c r="I172" s="172"/>
      <c r="J172" s="173"/>
      <c r="K172" s="173"/>
      <c r="L172" s="217"/>
      <c r="M172" s="396"/>
      <c r="N172" s="397"/>
      <c r="O172" s="101"/>
      <c r="P172" s="99"/>
      <c r="Q172" s="99"/>
      <c r="R172" s="99"/>
      <c r="S172" s="99"/>
      <c r="T172" s="99"/>
      <c r="U172" s="198"/>
      <c r="V172" s="198"/>
      <c r="W172" s="198"/>
      <c r="X172" s="198"/>
      <c r="Y172" s="198"/>
      <c r="Z172" s="198"/>
      <c r="AA172" s="198"/>
      <c r="AB172" s="198"/>
      <c r="AC172" s="198"/>
      <c r="AD172" s="198"/>
      <c r="AE172" s="198"/>
      <c r="AF172" s="198"/>
    </row>
    <row r="173" spans="1:32" s="100" customFormat="1" ht="15" customHeight="1" outlineLevel="1" x14ac:dyDescent="0.25">
      <c r="A173" s="235" t="s">
        <v>254</v>
      </c>
      <c r="B173" s="167"/>
      <c r="C173" s="166"/>
      <c r="D173" s="430" t="s">
        <v>685</v>
      </c>
      <c r="E173" s="431"/>
      <c r="F173" s="199"/>
      <c r="G173" s="207"/>
      <c r="H173" s="220"/>
      <c r="I173" s="172"/>
      <c r="J173" s="173"/>
      <c r="K173" s="173"/>
      <c r="L173" s="217"/>
      <c r="M173" s="396"/>
      <c r="N173" s="397"/>
      <c r="O173" s="101"/>
      <c r="P173" s="99"/>
      <c r="Q173" s="99"/>
      <c r="R173" s="99"/>
      <c r="S173" s="99"/>
      <c r="T173" s="99"/>
      <c r="U173" s="203"/>
      <c r="V173" s="203"/>
      <c r="W173" s="204"/>
      <c r="X173" s="204"/>
      <c r="Y173" s="204"/>
      <c r="Z173" s="204"/>
      <c r="AA173" s="204"/>
      <c r="AB173" s="204"/>
      <c r="AC173" s="204"/>
      <c r="AD173" s="204"/>
      <c r="AE173" s="204"/>
      <c r="AF173" s="204"/>
    </row>
    <row r="174" spans="1:32" s="100" customFormat="1" ht="15" customHeight="1" outlineLevel="1" x14ac:dyDescent="0.25">
      <c r="A174" s="166" t="s">
        <v>686</v>
      </c>
      <c r="B174" s="167" t="s">
        <v>66</v>
      </c>
      <c r="C174" s="240">
        <v>155003</v>
      </c>
      <c r="D174" s="398" t="s">
        <v>687</v>
      </c>
      <c r="E174" s="399"/>
      <c r="F174" s="199"/>
      <c r="G174" s="207" t="s">
        <v>299</v>
      </c>
      <c r="H174" s="220">
        <v>560</v>
      </c>
      <c r="I174" s="172">
        <v>5.3</v>
      </c>
      <c r="J174" s="173">
        <f t="shared" si="17"/>
        <v>2968</v>
      </c>
      <c r="K174" s="173">
        <f t="shared" si="18"/>
        <v>3624.5216</v>
      </c>
      <c r="L174" s="217">
        <f>K174/$K$289</f>
        <v>3.9350569948959939E-3</v>
      </c>
      <c r="M174" s="396"/>
      <c r="N174" s="397"/>
      <c r="O174" s="101"/>
      <c r="P174" s="99"/>
      <c r="Q174" s="99"/>
      <c r="R174" s="99"/>
      <c r="S174" s="99"/>
      <c r="T174" s="99"/>
      <c r="U174" s="203"/>
      <c r="V174" s="203"/>
      <c r="W174" s="204"/>
      <c r="X174" s="204"/>
      <c r="Y174" s="204"/>
      <c r="Z174" s="204"/>
      <c r="AA174" s="204"/>
      <c r="AB174" s="204"/>
      <c r="AC174" s="204"/>
      <c r="AD174" s="204"/>
      <c r="AE174" s="204"/>
      <c r="AF174" s="204"/>
    </row>
    <row r="175" spans="1:32" s="100" customFormat="1" ht="15" customHeight="1" outlineLevel="1" x14ac:dyDescent="0.25">
      <c r="A175" s="166" t="s">
        <v>688</v>
      </c>
      <c r="B175" s="167" t="s">
        <v>138</v>
      </c>
      <c r="C175" s="240" t="s">
        <v>689</v>
      </c>
      <c r="D175" s="398" t="s">
        <v>690</v>
      </c>
      <c r="E175" s="399"/>
      <c r="F175" s="199"/>
      <c r="G175" s="207" t="s">
        <v>299</v>
      </c>
      <c r="H175" s="220">
        <v>560</v>
      </c>
      <c r="I175" s="172">
        <v>12.816277900000001</v>
      </c>
      <c r="J175" s="173">
        <f t="shared" si="17"/>
        <v>7177.1156240000009</v>
      </c>
      <c r="K175" s="173">
        <f t="shared" si="18"/>
        <v>8764.6936000288024</v>
      </c>
      <c r="L175" s="217">
        <f>K175/$K$289</f>
        <v>9.5156196224388586E-3</v>
      </c>
      <c r="M175" s="396"/>
      <c r="N175" s="397"/>
      <c r="O175" s="101"/>
      <c r="P175" s="99"/>
      <c r="Q175" s="99"/>
      <c r="R175" s="99"/>
      <c r="S175" s="99"/>
      <c r="T175" s="99"/>
      <c r="U175" s="203"/>
      <c r="V175" s="203"/>
      <c r="W175" s="204"/>
      <c r="X175" s="204"/>
      <c r="Y175" s="204"/>
      <c r="Z175" s="204"/>
      <c r="AA175" s="204"/>
      <c r="AB175" s="204"/>
      <c r="AC175" s="204"/>
      <c r="AD175" s="204"/>
      <c r="AE175" s="204"/>
      <c r="AF175" s="204"/>
    </row>
    <row r="176" spans="1:32" s="100" customFormat="1" ht="15" customHeight="1" outlineLevel="1" x14ac:dyDescent="0.25">
      <c r="A176" s="166"/>
      <c r="B176" s="167"/>
      <c r="C176" s="166"/>
      <c r="D176" s="398"/>
      <c r="E176" s="399"/>
      <c r="F176" s="199"/>
      <c r="G176" s="207"/>
      <c r="H176" s="220"/>
      <c r="I176" s="172"/>
      <c r="J176" s="173"/>
      <c r="K176" s="173"/>
      <c r="L176" s="217"/>
      <c r="M176" s="396"/>
      <c r="N176" s="397"/>
      <c r="O176" s="101"/>
      <c r="P176" s="99"/>
      <c r="Q176" s="99"/>
      <c r="R176" s="99"/>
      <c r="S176" s="99"/>
      <c r="T176" s="99"/>
      <c r="U176" s="203"/>
      <c r="V176" s="203"/>
      <c r="W176" s="204"/>
      <c r="X176" s="204"/>
      <c r="Y176" s="204"/>
      <c r="Z176" s="204"/>
      <c r="AA176" s="204"/>
      <c r="AB176" s="204"/>
      <c r="AC176" s="204"/>
      <c r="AD176" s="204"/>
      <c r="AE176" s="204"/>
      <c r="AF176" s="204"/>
    </row>
    <row r="177" spans="1:32" s="100" customFormat="1" ht="18" customHeight="1" x14ac:dyDescent="0.25">
      <c r="A177" s="193" t="s">
        <v>260</v>
      </c>
      <c r="B177" s="194"/>
      <c r="C177" s="193"/>
      <c r="D177" s="404" t="s">
        <v>691</v>
      </c>
      <c r="E177" s="405"/>
      <c r="F177" s="195"/>
      <c r="G177" s="196"/>
      <c r="H177" s="233"/>
      <c r="I177" s="187"/>
      <c r="J177" s="164">
        <f>SUBTOTAL(9,J178:J189)</f>
        <v>79888.55</v>
      </c>
      <c r="K177" s="164">
        <f>SUBTOTAL(9,K178:K189)</f>
        <v>97559.897260000012</v>
      </c>
      <c r="L177" s="216">
        <f>SUBTOTAL(9,L178:L189)</f>
        <v>0.10591846276603718</v>
      </c>
      <c r="M177" s="406"/>
      <c r="N177" s="407"/>
      <c r="O177" s="101"/>
      <c r="P177" s="99"/>
      <c r="Q177" s="99"/>
      <c r="R177" s="99"/>
      <c r="S177" s="99"/>
      <c r="T177" s="99"/>
    </row>
    <row r="178" spans="1:32" s="102" customFormat="1" ht="15" customHeight="1" outlineLevel="1" x14ac:dyDescent="0.25">
      <c r="A178" s="166"/>
      <c r="B178" s="167"/>
      <c r="C178" s="166"/>
      <c r="D178" s="398"/>
      <c r="E178" s="399"/>
      <c r="F178" s="199"/>
      <c r="G178" s="207"/>
      <c r="H178" s="220"/>
      <c r="I178" s="172"/>
      <c r="J178" s="173"/>
      <c r="K178" s="173"/>
      <c r="L178" s="217"/>
      <c r="M178" s="396"/>
      <c r="N178" s="397"/>
      <c r="O178" s="101"/>
      <c r="P178" s="99"/>
      <c r="Q178" s="99"/>
      <c r="R178" s="99"/>
      <c r="S178" s="99"/>
      <c r="T178" s="99"/>
      <c r="U178" s="117"/>
      <c r="V178" s="117"/>
      <c r="W178" s="117"/>
      <c r="X178" s="117"/>
      <c r="Y178" s="117"/>
      <c r="Z178" s="117"/>
      <c r="AA178" s="117"/>
      <c r="AB178" s="117"/>
      <c r="AC178" s="117"/>
      <c r="AD178" s="117"/>
      <c r="AE178" s="117"/>
      <c r="AF178" s="117"/>
    </row>
    <row r="179" spans="1:32" s="100" customFormat="1" ht="15" customHeight="1" outlineLevel="1" x14ac:dyDescent="0.25">
      <c r="A179" s="235" t="s">
        <v>263</v>
      </c>
      <c r="B179" s="167"/>
      <c r="C179" s="166"/>
      <c r="D179" s="430" t="s">
        <v>692</v>
      </c>
      <c r="E179" s="431"/>
      <c r="F179" s="199"/>
      <c r="G179" s="207"/>
      <c r="H179" s="220"/>
      <c r="I179" s="172"/>
      <c r="J179" s="173"/>
      <c r="K179" s="173"/>
      <c r="L179" s="217"/>
      <c r="M179" s="396"/>
      <c r="N179" s="397"/>
      <c r="O179" s="101"/>
      <c r="P179" s="99"/>
      <c r="Q179" s="99"/>
      <c r="R179" s="99"/>
      <c r="S179" s="99"/>
      <c r="T179" s="99"/>
      <c r="U179" s="198"/>
      <c r="V179" s="198"/>
      <c r="W179" s="198"/>
      <c r="X179" s="198"/>
      <c r="Y179" s="198"/>
      <c r="Z179" s="198"/>
      <c r="AA179" s="198"/>
      <c r="AB179" s="198"/>
      <c r="AC179" s="198"/>
      <c r="AD179" s="198"/>
      <c r="AE179" s="198"/>
      <c r="AF179" s="198"/>
    </row>
    <row r="180" spans="1:32" s="100" customFormat="1" ht="15" customHeight="1" outlineLevel="1" x14ac:dyDescent="0.25">
      <c r="A180" s="166" t="s">
        <v>604</v>
      </c>
      <c r="B180" s="167" t="s">
        <v>66</v>
      </c>
      <c r="C180" s="240">
        <v>40136</v>
      </c>
      <c r="D180" s="398" t="s">
        <v>693</v>
      </c>
      <c r="E180" s="399"/>
      <c r="F180" s="199"/>
      <c r="G180" s="207" t="s">
        <v>299</v>
      </c>
      <c r="H180" s="220">
        <v>280</v>
      </c>
      <c r="I180" s="172">
        <v>86.78</v>
      </c>
      <c r="J180" s="173">
        <f t="shared" ref="J180:J188" si="21">I180*H180</f>
        <v>24298.400000000001</v>
      </c>
      <c r="K180" s="173">
        <f t="shared" ref="K180:K188" si="22">J180*(1+$K$12)</f>
        <v>29673.206080000004</v>
      </c>
      <c r="L180" s="217">
        <f>K180/$K$289</f>
        <v>3.2215494907271172E-2</v>
      </c>
      <c r="M180" s="396"/>
      <c r="N180" s="397"/>
      <c r="O180" s="101"/>
      <c r="P180" s="99"/>
      <c r="Q180" s="99"/>
      <c r="R180" s="99"/>
      <c r="S180" s="99"/>
      <c r="T180" s="99"/>
      <c r="U180" s="198"/>
      <c r="V180" s="198"/>
      <c r="W180" s="198"/>
      <c r="X180" s="198"/>
      <c r="Y180" s="198"/>
      <c r="Z180" s="198"/>
      <c r="AA180" s="198"/>
      <c r="AB180" s="198"/>
      <c r="AC180" s="198"/>
      <c r="AD180" s="198"/>
      <c r="AE180" s="198"/>
      <c r="AF180" s="198"/>
    </row>
    <row r="181" spans="1:32" s="100" customFormat="1" ht="15" customHeight="1" outlineLevel="1" x14ac:dyDescent="0.25">
      <c r="A181" s="166" t="s">
        <v>607</v>
      </c>
      <c r="B181" s="167" t="s">
        <v>66</v>
      </c>
      <c r="C181" s="240">
        <v>40195</v>
      </c>
      <c r="D181" s="398" t="s">
        <v>694</v>
      </c>
      <c r="E181" s="399"/>
      <c r="F181" s="199"/>
      <c r="G181" s="207" t="s">
        <v>344</v>
      </c>
      <c r="H181" s="220">
        <v>50</v>
      </c>
      <c r="I181" s="172">
        <v>7.69</v>
      </c>
      <c r="J181" s="173">
        <f t="shared" si="21"/>
        <v>384.5</v>
      </c>
      <c r="K181" s="173">
        <f t="shared" si="22"/>
        <v>469.5514</v>
      </c>
      <c r="L181" s="217">
        <f>K181/$K$289</f>
        <v>5.0978080004633077E-4</v>
      </c>
      <c r="M181" s="396"/>
      <c r="N181" s="397"/>
      <c r="O181" s="101"/>
      <c r="P181" s="99"/>
      <c r="Q181" s="99"/>
      <c r="R181" s="99"/>
      <c r="S181" s="99"/>
      <c r="T181" s="99"/>
      <c r="U181" s="198"/>
      <c r="V181" s="198"/>
      <c r="W181" s="198"/>
      <c r="X181" s="198"/>
      <c r="Y181" s="198"/>
      <c r="Z181" s="198"/>
      <c r="AA181" s="198"/>
      <c r="AB181" s="198"/>
      <c r="AC181" s="198"/>
      <c r="AD181" s="198"/>
      <c r="AE181" s="198"/>
      <c r="AF181" s="198"/>
    </row>
    <row r="182" spans="1:32" s="100" customFormat="1" ht="15" customHeight="1" outlineLevel="1" x14ac:dyDescent="0.25">
      <c r="A182" s="166" t="s">
        <v>609</v>
      </c>
      <c r="B182" s="167" t="s">
        <v>66</v>
      </c>
      <c r="C182" s="240">
        <v>40197</v>
      </c>
      <c r="D182" s="398" t="s">
        <v>400</v>
      </c>
      <c r="E182" s="399"/>
      <c r="F182" s="199"/>
      <c r="G182" s="207" t="s">
        <v>340</v>
      </c>
      <c r="H182" s="220">
        <v>5</v>
      </c>
      <c r="I182" s="172">
        <v>653.97</v>
      </c>
      <c r="J182" s="173">
        <f t="shared" si="21"/>
        <v>3269.8500000000004</v>
      </c>
      <c r="K182" s="173">
        <f t="shared" si="22"/>
        <v>3993.1408200000005</v>
      </c>
      <c r="L182" s="217">
        <f>K182/$K$289</f>
        <v>4.335258124919362E-3</v>
      </c>
      <c r="M182" s="396"/>
      <c r="N182" s="397"/>
      <c r="O182" s="101"/>
      <c r="P182" s="99"/>
      <c r="Q182" s="99"/>
      <c r="R182" s="99"/>
      <c r="S182" s="99"/>
      <c r="T182" s="99"/>
      <c r="U182" s="198"/>
      <c r="V182" s="198"/>
      <c r="W182" s="198"/>
      <c r="X182" s="198"/>
      <c r="Y182" s="198"/>
      <c r="Z182" s="198"/>
      <c r="AA182" s="198"/>
      <c r="AB182" s="198"/>
      <c r="AC182" s="198"/>
      <c r="AD182" s="198"/>
      <c r="AE182" s="198"/>
      <c r="AF182" s="198"/>
    </row>
    <row r="183" spans="1:32" s="100" customFormat="1" ht="15" customHeight="1" outlineLevel="1" x14ac:dyDescent="0.25">
      <c r="A183" s="166" t="s">
        <v>611</v>
      </c>
      <c r="B183" s="167" t="s">
        <v>66</v>
      </c>
      <c r="C183" s="240">
        <v>40198</v>
      </c>
      <c r="D183" s="398" t="s">
        <v>695</v>
      </c>
      <c r="E183" s="399"/>
      <c r="F183" s="199"/>
      <c r="G183" s="207" t="s">
        <v>340</v>
      </c>
      <c r="H183" s="220">
        <v>5</v>
      </c>
      <c r="I183" s="172">
        <v>1222.2</v>
      </c>
      <c r="J183" s="173">
        <f t="shared" si="21"/>
        <v>6111</v>
      </c>
      <c r="K183" s="173">
        <f t="shared" si="22"/>
        <v>7462.7532000000001</v>
      </c>
      <c r="L183" s="217">
        <f>K183/$K$289</f>
        <v>8.1021338597740637E-3</v>
      </c>
      <c r="M183" s="396"/>
      <c r="N183" s="397"/>
      <c r="O183" s="101"/>
      <c r="P183" s="99"/>
      <c r="Q183" s="99"/>
      <c r="R183" s="99"/>
      <c r="S183" s="99"/>
      <c r="T183" s="99"/>
      <c r="U183" s="198"/>
      <c r="V183" s="198"/>
      <c r="W183" s="198"/>
      <c r="X183" s="198"/>
      <c r="Y183" s="198"/>
      <c r="Z183" s="198"/>
      <c r="AA183" s="198"/>
      <c r="AB183" s="198"/>
      <c r="AC183" s="198"/>
      <c r="AD183" s="198"/>
      <c r="AE183" s="198"/>
      <c r="AF183" s="198"/>
    </row>
    <row r="184" spans="1:32" s="100" customFormat="1" ht="15" customHeight="1" outlineLevel="1" x14ac:dyDescent="0.25">
      <c r="A184" s="166"/>
      <c r="B184" s="167"/>
      <c r="C184" s="166"/>
      <c r="D184" s="398"/>
      <c r="E184" s="399"/>
      <c r="F184" s="199"/>
      <c r="G184" s="207"/>
      <c r="H184" s="220"/>
      <c r="I184" s="172"/>
      <c r="J184" s="173"/>
      <c r="K184" s="173"/>
      <c r="L184" s="217"/>
      <c r="M184" s="396"/>
      <c r="N184" s="397"/>
      <c r="O184" s="101"/>
      <c r="P184" s="99"/>
      <c r="Q184" s="99"/>
      <c r="R184" s="99"/>
      <c r="S184" s="99"/>
      <c r="T184" s="99"/>
      <c r="U184" s="203"/>
      <c r="V184" s="203"/>
      <c r="W184" s="204"/>
      <c r="X184" s="204"/>
      <c r="Y184" s="204"/>
      <c r="Z184" s="204"/>
      <c r="AA184" s="204"/>
      <c r="AB184" s="204"/>
      <c r="AC184" s="204"/>
      <c r="AD184" s="204"/>
      <c r="AE184" s="204"/>
      <c r="AF184" s="204"/>
    </row>
    <row r="185" spans="1:32" s="100" customFormat="1" ht="15" customHeight="1" outlineLevel="1" x14ac:dyDescent="0.25">
      <c r="A185" s="235" t="s">
        <v>266</v>
      </c>
      <c r="B185" s="167"/>
      <c r="C185" s="166"/>
      <c r="D185" s="430" t="s">
        <v>696</v>
      </c>
      <c r="E185" s="431"/>
      <c r="F185" s="199"/>
      <c r="G185" s="207"/>
      <c r="H185" s="220"/>
      <c r="I185" s="172"/>
      <c r="J185" s="173"/>
      <c r="K185" s="173"/>
      <c r="L185" s="217"/>
      <c r="M185" s="396"/>
      <c r="N185" s="397"/>
      <c r="O185" s="101"/>
      <c r="P185" s="99"/>
      <c r="Q185" s="99"/>
      <c r="R185" s="99"/>
      <c r="S185" s="99"/>
      <c r="T185" s="99"/>
      <c r="U185" s="203"/>
      <c r="V185" s="203"/>
      <c r="W185" s="204"/>
      <c r="X185" s="204"/>
      <c r="Y185" s="204"/>
      <c r="Z185" s="204"/>
      <c r="AA185" s="204"/>
      <c r="AB185" s="204"/>
      <c r="AC185" s="204"/>
      <c r="AD185" s="204"/>
      <c r="AE185" s="204"/>
      <c r="AF185" s="204"/>
    </row>
    <row r="186" spans="1:32" s="100" customFormat="1" ht="15" customHeight="1" outlineLevel="1" x14ac:dyDescent="0.25">
      <c r="A186" s="166" t="s">
        <v>697</v>
      </c>
      <c r="B186" s="167" t="s">
        <v>66</v>
      </c>
      <c r="C186" s="240">
        <v>110101</v>
      </c>
      <c r="D186" s="398" t="s">
        <v>698</v>
      </c>
      <c r="E186" s="399"/>
      <c r="F186" s="199"/>
      <c r="G186" s="207" t="s">
        <v>299</v>
      </c>
      <c r="H186" s="220">
        <v>560</v>
      </c>
      <c r="I186" s="172">
        <v>12.81</v>
      </c>
      <c r="J186" s="173">
        <f t="shared" si="21"/>
        <v>7173.6</v>
      </c>
      <c r="K186" s="173">
        <f t="shared" si="22"/>
        <v>8760.4003200000006</v>
      </c>
      <c r="L186" s="217">
        <f>K186/$K$289</f>
        <v>9.5109585103052233E-3</v>
      </c>
      <c r="M186" s="396"/>
      <c r="N186" s="397"/>
      <c r="O186" s="101"/>
      <c r="P186" s="99"/>
      <c r="Q186" s="99"/>
      <c r="R186" s="99"/>
      <c r="S186" s="99"/>
      <c r="T186" s="99"/>
      <c r="U186" s="198"/>
      <c r="V186" s="198"/>
      <c r="W186" s="198"/>
      <c r="X186" s="198"/>
      <c r="Y186" s="198"/>
      <c r="Z186" s="198"/>
      <c r="AA186" s="198"/>
      <c r="AB186" s="198"/>
      <c r="AC186" s="198"/>
      <c r="AD186" s="198"/>
      <c r="AE186" s="198"/>
      <c r="AF186" s="198"/>
    </row>
    <row r="187" spans="1:32" s="100" customFormat="1" ht="15" customHeight="1" outlineLevel="1" x14ac:dyDescent="0.25">
      <c r="A187" s="166" t="s">
        <v>699</v>
      </c>
      <c r="B187" s="167" t="s">
        <v>66</v>
      </c>
      <c r="C187" s="240">
        <v>110108</v>
      </c>
      <c r="D187" s="398" t="s">
        <v>700</v>
      </c>
      <c r="E187" s="399"/>
      <c r="F187" s="199"/>
      <c r="G187" s="207" t="s">
        <v>299</v>
      </c>
      <c r="H187" s="220">
        <v>560</v>
      </c>
      <c r="I187" s="172">
        <v>36.17</v>
      </c>
      <c r="J187" s="173">
        <f t="shared" si="21"/>
        <v>20255.2</v>
      </c>
      <c r="K187" s="173">
        <f t="shared" si="22"/>
        <v>24735.650240000003</v>
      </c>
      <c r="L187" s="217">
        <f>K187/$K$289</f>
        <v>2.6854907831205303E-2</v>
      </c>
      <c r="M187" s="396"/>
      <c r="N187" s="397"/>
      <c r="O187" s="101"/>
      <c r="P187" s="99"/>
      <c r="Q187" s="99"/>
      <c r="R187" s="99"/>
      <c r="S187" s="99"/>
      <c r="T187" s="99"/>
      <c r="U187" s="198"/>
      <c r="V187" s="198"/>
      <c r="W187" s="198"/>
      <c r="X187" s="198"/>
      <c r="Y187" s="198"/>
      <c r="Z187" s="198"/>
      <c r="AA187" s="198"/>
      <c r="AB187" s="198"/>
      <c r="AC187" s="198"/>
      <c r="AD187" s="198"/>
      <c r="AE187" s="198"/>
      <c r="AF187" s="198"/>
    </row>
    <row r="188" spans="1:32" s="100" customFormat="1" ht="15" customHeight="1" outlineLevel="1" x14ac:dyDescent="0.25">
      <c r="A188" s="166" t="s">
        <v>701</v>
      </c>
      <c r="B188" s="167" t="s">
        <v>66</v>
      </c>
      <c r="C188" s="240">
        <v>150116</v>
      </c>
      <c r="D188" s="398" t="s">
        <v>702</v>
      </c>
      <c r="E188" s="399"/>
      <c r="F188" s="199"/>
      <c r="G188" s="207" t="s">
        <v>299</v>
      </c>
      <c r="H188" s="220">
        <v>560</v>
      </c>
      <c r="I188" s="172">
        <v>32.85</v>
      </c>
      <c r="J188" s="173">
        <f t="shared" si="21"/>
        <v>18396</v>
      </c>
      <c r="K188" s="173">
        <f t="shared" si="22"/>
        <v>22465.195200000002</v>
      </c>
      <c r="L188" s="217">
        <f>K188/$K$289</f>
        <v>2.4389928732515737E-2</v>
      </c>
      <c r="M188" s="396"/>
      <c r="N188" s="397"/>
      <c r="O188" s="101"/>
      <c r="P188" s="99"/>
      <c r="Q188" s="99"/>
      <c r="R188" s="99"/>
      <c r="S188" s="99"/>
      <c r="T188" s="99"/>
      <c r="U188" s="203"/>
      <c r="V188" s="203"/>
      <c r="W188" s="204"/>
      <c r="X188" s="204"/>
      <c r="Y188" s="204"/>
      <c r="Z188" s="204"/>
      <c r="AA188" s="204"/>
      <c r="AB188" s="204"/>
      <c r="AC188" s="204"/>
      <c r="AD188" s="204"/>
      <c r="AE188" s="204"/>
      <c r="AF188" s="204"/>
    </row>
    <row r="189" spans="1:32" s="100" customFormat="1" ht="15" customHeight="1" outlineLevel="1" x14ac:dyDescent="0.25">
      <c r="A189" s="166"/>
      <c r="B189" s="167"/>
      <c r="C189" s="166"/>
      <c r="D189" s="398"/>
      <c r="E189" s="399"/>
      <c r="F189" s="199"/>
      <c r="G189" s="207"/>
      <c r="H189" s="220"/>
      <c r="I189" s="172"/>
      <c r="J189" s="173"/>
      <c r="K189" s="173"/>
      <c r="L189" s="217"/>
      <c r="M189" s="396"/>
      <c r="N189" s="397"/>
      <c r="O189" s="101"/>
      <c r="P189" s="99"/>
      <c r="Q189" s="99"/>
      <c r="R189" s="99"/>
      <c r="S189" s="99"/>
      <c r="T189" s="99"/>
      <c r="U189" s="203"/>
      <c r="V189" s="203"/>
      <c r="W189" s="204"/>
      <c r="X189" s="204"/>
      <c r="Y189" s="204"/>
      <c r="Z189" s="204"/>
      <c r="AA189" s="204"/>
      <c r="AB189" s="204"/>
      <c r="AC189" s="204"/>
      <c r="AD189" s="204"/>
      <c r="AE189" s="204"/>
      <c r="AF189" s="204"/>
    </row>
    <row r="190" spans="1:32" s="100" customFormat="1" ht="18" customHeight="1" x14ac:dyDescent="0.25">
      <c r="A190" s="193" t="s">
        <v>275</v>
      </c>
      <c r="B190" s="194"/>
      <c r="C190" s="193"/>
      <c r="D190" s="404" t="s">
        <v>476</v>
      </c>
      <c r="E190" s="405"/>
      <c r="F190" s="195"/>
      <c r="G190" s="196"/>
      <c r="H190" s="233"/>
      <c r="I190" s="187"/>
      <c r="J190" s="164">
        <f>SUBTOTAL(9,J191:J277)</f>
        <v>44155.592918991897</v>
      </c>
      <c r="K190" s="164">
        <f>SUBTOTAL(9,K191:K277)</f>
        <v>53922.810072672924</v>
      </c>
      <c r="L190" s="216">
        <f>SUBTOTAL(9,L191:L277)</f>
        <v>5.8542713874548222E-2</v>
      </c>
      <c r="M190" s="406"/>
      <c r="N190" s="407"/>
      <c r="O190" s="101"/>
      <c r="P190" s="99"/>
      <c r="Q190" s="99"/>
      <c r="R190" s="99"/>
      <c r="S190" s="99"/>
      <c r="T190" s="99"/>
    </row>
    <row r="191" spans="1:32" s="102" customFormat="1" ht="15" customHeight="1" outlineLevel="1" x14ac:dyDescent="0.25">
      <c r="A191" s="166"/>
      <c r="B191" s="167"/>
      <c r="C191" s="166"/>
      <c r="D191" s="398"/>
      <c r="E191" s="399"/>
      <c r="F191" s="199"/>
      <c r="G191" s="207"/>
      <c r="H191" s="220"/>
      <c r="I191" s="172"/>
      <c r="J191" s="173"/>
      <c r="K191" s="173"/>
      <c r="L191" s="217"/>
      <c r="M191" s="396"/>
      <c r="N191" s="397"/>
      <c r="O191" s="101"/>
      <c r="P191" s="99"/>
      <c r="Q191" s="99"/>
      <c r="R191" s="99"/>
      <c r="S191" s="99"/>
      <c r="T191" s="99"/>
      <c r="U191" s="117"/>
      <c r="V191" s="117"/>
      <c r="W191" s="117"/>
      <c r="X191" s="117"/>
      <c r="Y191" s="117"/>
      <c r="Z191" s="117"/>
      <c r="AA191" s="117"/>
      <c r="AB191" s="117"/>
      <c r="AC191" s="117"/>
      <c r="AD191" s="117"/>
      <c r="AE191" s="117"/>
      <c r="AF191" s="117"/>
    </row>
    <row r="192" spans="1:32" s="100" customFormat="1" ht="15" customHeight="1" outlineLevel="1" x14ac:dyDescent="0.25">
      <c r="A192" s="235" t="s">
        <v>276</v>
      </c>
      <c r="B192" s="167"/>
      <c r="C192" s="166"/>
      <c r="D192" s="445" t="s">
        <v>703</v>
      </c>
      <c r="E192" s="431"/>
      <c r="F192" s="199"/>
      <c r="G192" s="207"/>
      <c r="H192" s="220"/>
      <c r="I192" s="172"/>
      <c r="J192" s="173"/>
      <c r="K192" s="173"/>
      <c r="L192" s="217"/>
      <c r="M192" s="396"/>
      <c r="N192" s="397"/>
      <c r="O192" s="101"/>
      <c r="P192" s="99"/>
      <c r="Q192" s="99"/>
      <c r="R192" s="99"/>
      <c r="S192" s="99"/>
      <c r="T192" s="99"/>
      <c r="U192" s="198"/>
      <c r="V192" s="198"/>
      <c r="W192" s="198"/>
      <c r="X192" s="198"/>
      <c r="Y192" s="198"/>
      <c r="Z192" s="198"/>
      <c r="AA192" s="198"/>
      <c r="AB192" s="198"/>
      <c r="AC192" s="198"/>
      <c r="AD192" s="198"/>
      <c r="AE192" s="198"/>
      <c r="AF192" s="198"/>
    </row>
    <row r="193" spans="1:32" s="100" customFormat="1" ht="15" customHeight="1" outlineLevel="1" x14ac:dyDescent="0.25">
      <c r="A193" s="166" t="s">
        <v>704</v>
      </c>
      <c r="B193" s="167" t="s">
        <v>138</v>
      </c>
      <c r="C193" s="240" t="s">
        <v>705</v>
      </c>
      <c r="D193" s="398" t="s">
        <v>706</v>
      </c>
      <c r="E193" s="399"/>
      <c r="F193" s="199"/>
      <c r="G193" s="207" t="s">
        <v>157</v>
      </c>
      <c r="H193" s="220">
        <v>25</v>
      </c>
      <c r="I193" s="172">
        <v>29.5933195</v>
      </c>
      <c r="J193" s="173">
        <f t="shared" ref="J193:J256" si="23">I193*H193</f>
        <v>739.83298749999994</v>
      </c>
      <c r="K193" s="173">
        <f t="shared" ref="K193:K256" si="24">J193*(1+$K$12)</f>
        <v>903.48404433500002</v>
      </c>
      <c r="L193" s="217">
        <f>K193/$K$289</f>
        <v>9.8089116324685832E-4</v>
      </c>
      <c r="M193" s="396"/>
      <c r="N193" s="397"/>
      <c r="O193" s="101"/>
      <c r="P193" s="99"/>
      <c r="Q193" s="99"/>
      <c r="R193" s="99"/>
      <c r="S193" s="99"/>
      <c r="T193" s="99"/>
      <c r="U193" s="198"/>
      <c r="V193" s="198"/>
      <c r="W193" s="198"/>
      <c r="X193" s="198"/>
      <c r="Y193" s="198"/>
      <c r="Z193" s="198"/>
      <c r="AA193" s="198"/>
      <c r="AB193" s="198"/>
      <c r="AC193" s="198"/>
      <c r="AD193" s="198"/>
      <c r="AE193" s="198"/>
      <c r="AF193" s="198"/>
    </row>
    <row r="194" spans="1:32" s="100" customFormat="1" ht="15" customHeight="1" outlineLevel="1" x14ac:dyDescent="0.25">
      <c r="A194" s="166" t="s">
        <v>707</v>
      </c>
      <c r="B194" s="167" t="s">
        <v>138</v>
      </c>
      <c r="C194" s="240" t="s">
        <v>708</v>
      </c>
      <c r="D194" s="398" t="s">
        <v>709</v>
      </c>
      <c r="E194" s="399"/>
      <c r="F194" s="199"/>
      <c r="G194" s="207" t="s">
        <v>157</v>
      </c>
      <c r="H194" s="220">
        <v>25</v>
      </c>
      <c r="I194" s="172">
        <v>46.1628404</v>
      </c>
      <c r="J194" s="173">
        <f t="shared" si="23"/>
        <v>1154.0710100000001</v>
      </c>
      <c r="K194" s="173">
        <f t="shared" si="24"/>
        <v>1409.3515174120002</v>
      </c>
      <c r="L194" s="217">
        <f>K194/$K$289</f>
        <v>1.5300994610873266E-3</v>
      </c>
      <c r="M194" s="396"/>
      <c r="N194" s="397"/>
      <c r="O194" s="101"/>
      <c r="P194" s="99"/>
      <c r="Q194" s="99"/>
      <c r="R194" s="99"/>
      <c r="S194" s="99"/>
      <c r="T194" s="99"/>
      <c r="U194" s="198"/>
      <c r="V194" s="198"/>
      <c r="W194" s="198"/>
      <c r="X194" s="198"/>
      <c r="Y194" s="198"/>
      <c r="Z194" s="198"/>
      <c r="AA194" s="198"/>
      <c r="AB194" s="198"/>
      <c r="AC194" s="198"/>
      <c r="AD194" s="198"/>
      <c r="AE194" s="198"/>
      <c r="AF194" s="198"/>
    </row>
    <row r="195" spans="1:32" s="100" customFormat="1" ht="15" customHeight="1" outlineLevel="1" x14ac:dyDescent="0.25">
      <c r="A195" s="166" t="s">
        <v>710</v>
      </c>
      <c r="B195" s="167" t="s">
        <v>138</v>
      </c>
      <c r="C195" s="240" t="s">
        <v>711</v>
      </c>
      <c r="D195" s="398" t="s">
        <v>712</v>
      </c>
      <c r="E195" s="399"/>
      <c r="F195" s="199"/>
      <c r="G195" s="207" t="s">
        <v>319</v>
      </c>
      <c r="H195" s="220">
        <v>6</v>
      </c>
      <c r="I195" s="172">
        <v>63.346955399999999</v>
      </c>
      <c r="J195" s="173">
        <f t="shared" si="23"/>
        <v>380.08173239999996</v>
      </c>
      <c r="K195" s="173">
        <f t="shared" si="24"/>
        <v>464.15581160687998</v>
      </c>
      <c r="L195" s="217">
        <f>K195/$K$289</f>
        <v>5.0392293790862779E-4</v>
      </c>
      <c r="M195" s="396"/>
      <c r="N195" s="397"/>
      <c r="O195" s="101"/>
      <c r="P195" s="99"/>
      <c r="Q195" s="99"/>
      <c r="R195" s="99"/>
      <c r="S195" s="99"/>
      <c r="T195" s="99"/>
      <c r="U195" s="198"/>
      <c r="V195" s="198"/>
      <c r="W195" s="198"/>
      <c r="X195" s="198"/>
      <c r="Y195" s="198"/>
      <c r="Z195" s="198"/>
      <c r="AA195" s="198"/>
      <c r="AB195" s="198"/>
      <c r="AC195" s="198"/>
      <c r="AD195" s="198"/>
      <c r="AE195" s="198"/>
      <c r="AF195" s="198"/>
    </row>
    <row r="196" spans="1:32" s="100" customFormat="1" ht="15" customHeight="1" outlineLevel="1" x14ac:dyDescent="0.25">
      <c r="A196" s="166" t="s">
        <v>713</v>
      </c>
      <c r="B196" s="167" t="s">
        <v>138</v>
      </c>
      <c r="C196" s="240" t="s">
        <v>714</v>
      </c>
      <c r="D196" s="394" t="s">
        <v>715</v>
      </c>
      <c r="E196" s="438"/>
      <c r="F196" s="282"/>
      <c r="G196" s="223" t="s">
        <v>319</v>
      </c>
      <c r="H196" s="220">
        <v>2</v>
      </c>
      <c r="I196" s="172">
        <v>159.11892374999999</v>
      </c>
      <c r="J196" s="173">
        <f t="shared" si="23"/>
        <v>318.23784749999999</v>
      </c>
      <c r="K196" s="173">
        <f t="shared" si="24"/>
        <v>388.63205936700001</v>
      </c>
      <c r="L196" s="217">
        <f>K196/$K$289</f>
        <v>4.2192859428757398E-4</v>
      </c>
      <c r="M196" s="396"/>
      <c r="N196" s="397"/>
      <c r="O196" s="101"/>
      <c r="P196" s="99"/>
      <c r="Q196" s="99"/>
      <c r="R196" s="99"/>
      <c r="S196" s="99"/>
      <c r="T196" s="99"/>
      <c r="U196" s="203"/>
      <c r="V196" s="203"/>
      <c r="W196" s="204"/>
      <c r="X196" s="204"/>
      <c r="Y196" s="204"/>
      <c r="Z196" s="204"/>
      <c r="AA196" s="204"/>
      <c r="AB196" s="204"/>
      <c r="AC196" s="204"/>
      <c r="AD196" s="204"/>
      <c r="AE196" s="204"/>
      <c r="AF196" s="204"/>
    </row>
    <row r="197" spans="1:32" s="100" customFormat="1" ht="15" customHeight="1" outlineLevel="1" x14ac:dyDescent="0.25">
      <c r="A197" s="166" t="s">
        <v>716</v>
      </c>
      <c r="B197" s="167" t="s">
        <v>138</v>
      </c>
      <c r="C197" s="240" t="s">
        <v>717</v>
      </c>
      <c r="D197" s="434" t="s">
        <v>718</v>
      </c>
      <c r="E197" s="435"/>
      <c r="F197" s="199"/>
      <c r="G197" s="207" t="s">
        <v>319</v>
      </c>
      <c r="H197" s="220">
        <v>2</v>
      </c>
      <c r="I197" s="172">
        <v>39.387918500000005</v>
      </c>
      <c r="J197" s="173">
        <f t="shared" si="23"/>
        <v>78.77583700000001</v>
      </c>
      <c r="K197" s="173">
        <f t="shared" si="24"/>
        <v>96.201052144400023</v>
      </c>
      <c r="L197" s="217">
        <f>K197/$K$289</f>
        <v>1.0444319690553798E-4</v>
      </c>
      <c r="M197" s="396"/>
      <c r="N197" s="397"/>
      <c r="O197" s="101"/>
      <c r="P197" s="99"/>
      <c r="Q197" s="99"/>
      <c r="R197" s="99"/>
      <c r="S197" s="99"/>
      <c r="T197" s="99"/>
      <c r="U197" s="203"/>
      <c r="V197" s="203"/>
      <c r="W197" s="204"/>
      <c r="X197" s="204"/>
      <c r="Y197" s="204"/>
      <c r="Z197" s="204"/>
      <c r="AA197" s="204"/>
      <c r="AB197" s="204"/>
      <c r="AC197" s="204"/>
      <c r="AD197" s="204"/>
      <c r="AE197" s="204"/>
      <c r="AF197" s="204"/>
    </row>
    <row r="198" spans="1:32" s="100" customFormat="1" ht="15" customHeight="1" outlineLevel="1" x14ac:dyDescent="0.25">
      <c r="A198" s="166"/>
      <c r="B198" s="167"/>
      <c r="C198" s="166"/>
      <c r="D198" s="434"/>
      <c r="E198" s="435"/>
      <c r="F198" s="199"/>
      <c r="G198" s="207"/>
      <c r="H198" s="220"/>
      <c r="I198" s="172"/>
      <c r="J198" s="173"/>
      <c r="K198" s="173"/>
      <c r="L198" s="217"/>
      <c r="M198" s="396"/>
      <c r="N198" s="397"/>
      <c r="O198" s="101"/>
      <c r="P198" s="99"/>
      <c r="Q198" s="99"/>
      <c r="R198" s="99"/>
      <c r="S198" s="99"/>
      <c r="T198" s="99"/>
      <c r="U198" s="198"/>
      <c r="V198" s="198"/>
      <c r="W198" s="198"/>
      <c r="X198" s="198"/>
      <c r="Y198" s="198"/>
      <c r="Z198" s="198"/>
      <c r="AA198" s="198"/>
      <c r="AB198" s="198"/>
      <c r="AC198" s="198"/>
      <c r="AD198" s="198"/>
      <c r="AE198" s="198"/>
      <c r="AF198" s="198"/>
    </row>
    <row r="199" spans="1:32" s="100" customFormat="1" ht="15" customHeight="1" outlineLevel="1" x14ac:dyDescent="0.25">
      <c r="A199" s="235" t="s">
        <v>719</v>
      </c>
      <c r="B199" s="167"/>
      <c r="C199" s="166"/>
      <c r="D199" s="443" t="s">
        <v>720</v>
      </c>
      <c r="E199" s="444"/>
      <c r="F199" s="199"/>
      <c r="G199" s="207"/>
      <c r="H199" s="220"/>
      <c r="I199" s="172"/>
      <c r="J199" s="173"/>
      <c r="K199" s="173"/>
      <c r="L199" s="217"/>
      <c r="M199" s="396"/>
      <c r="N199" s="397"/>
      <c r="O199" s="101"/>
      <c r="P199" s="99"/>
      <c r="Q199" s="99"/>
      <c r="R199" s="99"/>
      <c r="S199" s="99"/>
      <c r="T199" s="99"/>
      <c r="U199" s="198"/>
      <c r="V199" s="198"/>
      <c r="W199" s="198"/>
      <c r="X199" s="198"/>
      <c r="Y199" s="198"/>
      <c r="Z199" s="198"/>
      <c r="AA199" s="198"/>
      <c r="AB199" s="198"/>
      <c r="AC199" s="198"/>
      <c r="AD199" s="198"/>
      <c r="AE199" s="198"/>
      <c r="AF199" s="198"/>
    </row>
    <row r="200" spans="1:32" s="100" customFormat="1" ht="15" customHeight="1" outlineLevel="1" x14ac:dyDescent="0.25">
      <c r="A200" s="166" t="s">
        <v>721</v>
      </c>
      <c r="B200" s="167" t="s">
        <v>138</v>
      </c>
      <c r="C200" s="240" t="s">
        <v>722</v>
      </c>
      <c r="D200" s="434" t="s">
        <v>723</v>
      </c>
      <c r="E200" s="435"/>
      <c r="F200" s="199"/>
      <c r="G200" s="207" t="s">
        <v>157</v>
      </c>
      <c r="H200" s="220">
        <v>25</v>
      </c>
      <c r="I200" s="172">
        <v>41.431565399999997</v>
      </c>
      <c r="J200" s="173">
        <f t="shared" si="23"/>
        <v>1035.789135</v>
      </c>
      <c r="K200" s="173">
        <f t="shared" si="24"/>
        <v>1264.905691662</v>
      </c>
      <c r="L200" s="217">
        <f t="shared" ref="L200:L211" si="25">K200/$K$289</f>
        <v>1.3732780596088345E-3</v>
      </c>
      <c r="M200" s="396"/>
      <c r="N200" s="397"/>
      <c r="O200" s="101"/>
      <c r="P200" s="99"/>
      <c r="Q200" s="99"/>
      <c r="R200" s="99"/>
      <c r="S200" s="99"/>
      <c r="T200" s="99"/>
      <c r="U200" s="198"/>
      <c r="V200" s="198"/>
      <c r="W200" s="198"/>
      <c r="X200" s="198"/>
      <c r="Y200" s="198"/>
      <c r="Z200" s="198"/>
      <c r="AA200" s="198"/>
      <c r="AB200" s="198"/>
      <c r="AC200" s="198"/>
      <c r="AD200" s="198"/>
      <c r="AE200" s="198"/>
      <c r="AF200" s="198"/>
    </row>
    <row r="201" spans="1:32" s="100" customFormat="1" ht="15" customHeight="1" outlineLevel="1" x14ac:dyDescent="0.25">
      <c r="A201" s="166" t="s">
        <v>724</v>
      </c>
      <c r="B201" s="167" t="s">
        <v>138</v>
      </c>
      <c r="C201" s="240" t="s">
        <v>725</v>
      </c>
      <c r="D201" s="434" t="s">
        <v>726</v>
      </c>
      <c r="E201" s="435"/>
      <c r="F201" s="199"/>
      <c r="G201" s="207" t="s">
        <v>157</v>
      </c>
      <c r="H201" s="220">
        <v>30</v>
      </c>
      <c r="I201" s="172">
        <v>72.658184899999995</v>
      </c>
      <c r="J201" s="173">
        <f t="shared" si="23"/>
        <v>2179.745547</v>
      </c>
      <c r="K201" s="173">
        <f t="shared" si="24"/>
        <v>2661.9052619964</v>
      </c>
      <c r="L201" s="217">
        <f t="shared" si="25"/>
        <v>2.889967305193984E-3</v>
      </c>
      <c r="M201" s="396"/>
      <c r="N201" s="397"/>
      <c r="O201" s="101"/>
      <c r="P201" s="99"/>
      <c r="Q201" s="99"/>
      <c r="R201" s="99"/>
      <c r="S201" s="99"/>
      <c r="T201" s="99"/>
      <c r="U201" s="198"/>
      <c r="V201" s="198"/>
      <c r="W201" s="198"/>
      <c r="X201" s="198"/>
      <c r="Y201" s="198"/>
      <c r="Z201" s="198"/>
      <c r="AA201" s="198"/>
      <c r="AB201" s="198"/>
      <c r="AC201" s="198"/>
      <c r="AD201" s="198"/>
      <c r="AE201" s="198"/>
      <c r="AF201" s="198"/>
    </row>
    <row r="202" spans="1:32" s="100" customFormat="1" ht="15" customHeight="1" outlineLevel="1" x14ac:dyDescent="0.25">
      <c r="A202" s="166" t="s">
        <v>727</v>
      </c>
      <c r="B202" s="167" t="s">
        <v>138</v>
      </c>
      <c r="C202" s="240" t="s">
        <v>728</v>
      </c>
      <c r="D202" s="434" t="s">
        <v>729</v>
      </c>
      <c r="E202" s="435"/>
      <c r="F202" s="199"/>
      <c r="G202" s="207" t="s">
        <v>157</v>
      </c>
      <c r="H202" s="220">
        <v>2</v>
      </c>
      <c r="I202" s="172">
        <v>205.52</v>
      </c>
      <c r="J202" s="173">
        <f t="shared" si="23"/>
        <v>411.04</v>
      </c>
      <c r="K202" s="173">
        <f t="shared" si="24"/>
        <v>501.96204800000004</v>
      </c>
      <c r="L202" s="217">
        <f t="shared" si="25"/>
        <v>5.449682706138981E-4</v>
      </c>
      <c r="M202" s="396"/>
      <c r="N202" s="397"/>
      <c r="O202" s="101"/>
      <c r="P202" s="99"/>
      <c r="Q202" s="99"/>
      <c r="R202" s="99"/>
      <c r="S202" s="99"/>
      <c r="T202" s="99"/>
      <c r="U202" s="203"/>
      <c r="V202" s="203"/>
      <c r="W202" s="204"/>
      <c r="X202" s="204"/>
      <c r="Y202" s="204"/>
      <c r="Z202" s="204"/>
      <c r="AA202" s="204"/>
      <c r="AB202" s="204"/>
      <c r="AC202" s="204"/>
      <c r="AD202" s="204"/>
      <c r="AE202" s="204"/>
      <c r="AF202" s="204"/>
    </row>
    <row r="203" spans="1:32" s="100" customFormat="1" ht="15" customHeight="1" outlineLevel="1" x14ac:dyDescent="0.25">
      <c r="A203" s="166" t="s">
        <v>730</v>
      </c>
      <c r="B203" s="167" t="s">
        <v>138</v>
      </c>
      <c r="C203" s="240" t="s">
        <v>731</v>
      </c>
      <c r="D203" s="434" t="s">
        <v>732</v>
      </c>
      <c r="E203" s="435"/>
      <c r="F203" s="199"/>
      <c r="G203" s="207" t="s">
        <v>340</v>
      </c>
      <c r="H203" s="220">
        <v>0.2</v>
      </c>
      <c r="I203" s="172">
        <v>702.18295400000011</v>
      </c>
      <c r="J203" s="173">
        <f t="shared" si="23"/>
        <v>140.43659080000003</v>
      </c>
      <c r="K203" s="173">
        <f t="shared" si="24"/>
        <v>171.50116468496006</v>
      </c>
      <c r="L203" s="217">
        <f t="shared" si="25"/>
        <v>1.861947402179537E-4</v>
      </c>
      <c r="M203" s="396"/>
      <c r="N203" s="397"/>
      <c r="O203" s="101"/>
      <c r="P203" s="99"/>
      <c r="Q203" s="99"/>
      <c r="R203" s="99"/>
      <c r="S203" s="99"/>
      <c r="T203" s="99"/>
      <c r="U203" s="198"/>
      <c r="V203" s="198"/>
      <c r="W203" s="198"/>
      <c r="X203" s="198"/>
      <c r="Y203" s="198"/>
      <c r="Z203" s="198"/>
      <c r="AA203" s="198"/>
      <c r="AB203" s="198"/>
      <c r="AC203" s="198"/>
      <c r="AD203" s="198"/>
      <c r="AE203" s="198"/>
      <c r="AF203" s="198"/>
    </row>
    <row r="204" spans="1:32" s="100" customFormat="1" ht="15" customHeight="1" outlineLevel="1" x14ac:dyDescent="0.25">
      <c r="A204" s="166" t="s">
        <v>733</v>
      </c>
      <c r="B204" s="167" t="s">
        <v>138</v>
      </c>
      <c r="C204" s="240" t="s">
        <v>218</v>
      </c>
      <c r="D204" s="434" t="s">
        <v>734</v>
      </c>
      <c r="E204" s="435"/>
      <c r="F204" s="199"/>
      <c r="G204" s="207" t="s">
        <v>319</v>
      </c>
      <c r="H204" s="220">
        <v>2</v>
      </c>
      <c r="I204" s="172">
        <v>136.34612950000002</v>
      </c>
      <c r="J204" s="173">
        <f t="shared" si="23"/>
        <v>272.69225900000004</v>
      </c>
      <c r="K204" s="173">
        <f t="shared" si="24"/>
        <v>333.01178669080008</v>
      </c>
      <c r="L204" s="217">
        <f t="shared" si="25"/>
        <v>3.615429855902764E-4</v>
      </c>
      <c r="M204" s="396"/>
      <c r="N204" s="397"/>
      <c r="O204" s="101"/>
      <c r="P204" s="99"/>
      <c r="Q204" s="99"/>
      <c r="R204" s="99"/>
      <c r="S204" s="99"/>
      <c r="T204" s="99"/>
      <c r="U204" s="198"/>
      <c r="V204" s="198"/>
      <c r="W204" s="198"/>
      <c r="X204" s="198"/>
      <c r="Y204" s="198"/>
      <c r="Z204" s="198"/>
      <c r="AA204" s="198"/>
      <c r="AB204" s="198"/>
      <c r="AC204" s="198"/>
      <c r="AD204" s="198"/>
      <c r="AE204" s="198"/>
      <c r="AF204" s="198"/>
    </row>
    <row r="205" spans="1:32" s="100" customFormat="1" ht="15" customHeight="1" outlineLevel="1" x14ac:dyDescent="0.25">
      <c r="A205" s="166" t="s">
        <v>735</v>
      </c>
      <c r="B205" s="167" t="s">
        <v>66</v>
      </c>
      <c r="C205" s="240">
        <v>10451</v>
      </c>
      <c r="D205" s="434" t="s">
        <v>736</v>
      </c>
      <c r="E205" s="435"/>
      <c r="F205" s="199"/>
      <c r="G205" s="207" t="s">
        <v>299</v>
      </c>
      <c r="H205" s="220">
        <v>2.72</v>
      </c>
      <c r="I205" s="172">
        <v>275.31</v>
      </c>
      <c r="J205" s="173">
        <f t="shared" si="23"/>
        <v>748.84320000000002</v>
      </c>
      <c r="K205" s="173">
        <f t="shared" si="24"/>
        <v>914.48731584000006</v>
      </c>
      <c r="L205" s="217">
        <f t="shared" si="25"/>
        <v>9.9283715371977768E-4</v>
      </c>
      <c r="M205" s="396"/>
      <c r="N205" s="397"/>
      <c r="O205" s="101"/>
      <c r="P205" s="99"/>
      <c r="Q205" s="99"/>
      <c r="R205" s="99"/>
      <c r="S205" s="99"/>
      <c r="T205" s="99"/>
      <c r="U205" s="198"/>
      <c r="V205" s="198"/>
      <c r="W205" s="198"/>
      <c r="X205" s="198"/>
      <c r="Y205" s="198"/>
      <c r="Z205" s="198"/>
      <c r="AA205" s="198"/>
      <c r="AB205" s="198"/>
      <c r="AC205" s="198"/>
      <c r="AD205" s="198"/>
      <c r="AE205" s="198"/>
      <c r="AF205" s="198"/>
    </row>
    <row r="206" spans="1:32" s="100" customFormat="1" ht="15" customHeight="1" outlineLevel="1" x14ac:dyDescent="0.25">
      <c r="A206" s="166" t="s">
        <v>737</v>
      </c>
      <c r="B206" s="167" t="s">
        <v>66</v>
      </c>
      <c r="C206" s="240">
        <v>10452</v>
      </c>
      <c r="D206" s="434" t="s">
        <v>738</v>
      </c>
      <c r="E206" s="435"/>
      <c r="F206" s="199"/>
      <c r="G206" s="207" t="s">
        <v>299</v>
      </c>
      <c r="H206" s="220">
        <v>0.93</v>
      </c>
      <c r="I206" s="172">
        <v>180.67</v>
      </c>
      <c r="J206" s="173">
        <f t="shared" si="23"/>
        <v>168.0231</v>
      </c>
      <c r="K206" s="173">
        <f t="shared" si="24"/>
        <v>205.18980972</v>
      </c>
      <c r="L206" s="217">
        <f t="shared" si="25"/>
        <v>2.2276970180562975E-4</v>
      </c>
      <c r="M206" s="396"/>
      <c r="N206" s="397"/>
      <c r="O206" s="101"/>
      <c r="P206" s="99"/>
      <c r="Q206" s="99"/>
      <c r="R206" s="99"/>
      <c r="S206" s="99"/>
      <c r="T206" s="99"/>
      <c r="U206" s="198"/>
      <c r="V206" s="198"/>
      <c r="W206" s="198"/>
      <c r="X206" s="198"/>
      <c r="Y206" s="198"/>
      <c r="Z206" s="198"/>
      <c r="AA206" s="198"/>
      <c r="AB206" s="198"/>
      <c r="AC206" s="198"/>
      <c r="AD206" s="198"/>
      <c r="AE206" s="198"/>
      <c r="AF206" s="198"/>
    </row>
    <row r="207" spans="1:32" s="100" customFormat="1" ht="15" customHeight="1" outlineLevel="1" x14ac:dyDescent="0.25">
      <c r="A207" s="166" t="s">
        <v>739</v>
      </c>
      <c r="B207" s="167" t="s">
        <v>138</v>
      </c>
      <c r="C207" s="240" t="s">
        <v>740</v>
      </c>
      <c r="D207" s="434" t="s">
        <v>741</v>
      </c>
      <c r="E207" s="435"/>
      <c r="F207" s="199"/>
      <c r="G207" s="207" t="s">
        <v>340</v>
      </c>
      <c r="H207" s="220">
        <v>23</v>
      </c>
      <c r="I207" s="172">
        <v>63.600645</v>
      </c>
      <c r="J207" s="173">
        <f t="shared" si="23"/>
        <v>1462.8148349999999</v>
      </c>
      <c r="K207" s="173">
        <f t="shared" si="24"/>
        <v>1786.389476502</v>
      </c>
      <c r="L207" s="217">
        <f t="shared" si="25"/>
        <v>1.9394406161402896E-3</v>
      </c>
      <c r="M207" s="396"/>
      <c r="N207" s="397"/>
      <c r="O207" s="101"/>
      <c r="P207" s="99"/>
      <c r="Q207" s="99"/>
      <c r="R207" s="99"/>
      <c r="S207" s="99"/>
      <c r="T207" s="99"/>
      <c r="U207" s="203"/>
      <c r="V207" s="203"/>
      <c r="W207" s="204"/>
      <c r="X207" s="204"/>
      <c r="Y207" s="204"/>
      <c r="Z207" s="204"/>
      <c r="AA207" s="204"/>
      <c r="AB207" s="204"/>
      <c r="AC207" s="204"/>
      <c r="AD207" s="204"/>
      <c r="AE207" s="204"/>
      <c r="AF207" s="204"/>
    </row>
    <row r="208" spans="1:32" s="100" customFormat="1" ht="15" customHeight="1" outlineLevel="1" x14ac:dyDescent="0.25">
      <c r="A208" s="166" t="s">
        <v>742</v>
      </c>
      <c r="B208" s="167" t="s">
        <v>138</v>
      </c>
      <c r="C208" s="240" t="s">
        <v>494</v>
      </c>
      <c r="D208" s="398" t="s">
        <v>495</v>
      </c>
      <c r="E208" s="399"/>
      <c r="F208" s="199"/>
      <c r="G208" s="207" t="s">
        <v>340</v>
      </c>
      <c r="H208" s="220">
        <v>1.65</v>
      </c>
      <c r="I208" s="172">
        <v>119.765221153</v>
      </c>
      <c r="J208" s="173">
        <f t="shared" si="23"/>
        <v>197.61261490244999</v>
      </c>
      <c r="K208" s="173">
        <f t="shared" si="24"/>
        <v>241.32452531887193</v>
      </c>
      <c r="L208" s="217">
        <f t="shared" si="25"/>
        <v>2.6200030409419614E-4</v>
      </c>
      <c r="M208" s="396"/>
      <c r="N208" s="397"/>
      <c r="O208" s="101"/>
      <c r="P208" s="99"/>
      <c r="Q208" s="99"/>
      <c r="R208" s="99"/>
      <c r="S208" s="99"/>
      <c r="T208" s="99"/>
      <c r="U208" s="203"/>
      <c r="V208" s="203"/>
      <c r="W208" s="204"/>
      <c r="X208" s="204"/>
      <c r="Y208" s="204"/>
      <c r="Z208" s="204"/>
      <c r="AA208" s="204"/>
      <c r="AB208" s="204"/>
      <c r="AC208" s="204"/>
      <c r="AD208" s="204"/>
      <c r="AE208" s="204"/>
      <c r="AF208" s="204"/>
    </row>
    <row r="209" spans="1:32" s="100" customFormat="1" ht="15" customHeight="1" outlineLevel="1" x14ac:dyDescent="0.25">
      <c r="A209" s="166" t="s">
        <v>743</v>
      </c>
      <c r="B209" s="167" t="s">
        <v>138</v>
      </c>
      <c r="C209" s="240" t="s">
        <v>744</v>
      </c>
      <c r="D209" s="434" t="s">
        <v>745</v>
      </c>
      <c r="E209" s="435"/>
      <c r="F209" s="199"/>
      <c r="G209" s="207" t="s">
        <v>340</v>
      </c>
      <c r="H209" s="220">
        <f>((H207)-(3.14*0.05^2*55)-(H208))</f>
        <v>20.91825</v>
      </c>
      <c r="I209" s="172">
        <v>5.6260649924999999</v>
      </c>
      <c r="J209" s="173">
        <f t="shared" si="23"/>
        <v>117.68743402936313</v>
      </c>
      <c r="K209" s="173">
        <f t="shared" si="24"/>
        <v>143.71989443665825</v>
      </c>
      <c r="L209" s="217">
        <f t="shared" si="25"/>
        <v>1.5603327509723929E-4</v>
      </c>
      <c r="M209" s="396"/>
      <c r="N209" s="397"/>
      <c r="O209" s="101"/>
      <c r="P209" s="99"/>
      <c r="Q209" s="99"/>
      <c r="R209" s="99"/>
      <c r="S209" s="99"/>
      <c r="T209" s="99"/>
      <c r="U209" s="198"/>
      <c r="V209" s="198"/>
      <c r="W209" s="198"/>
      <c r="X209" s="198"/>
      <c r="Y209" s="198"/>
      <c r="Z209" s="198"/>
      <c r="AA209" s="198"/>
      <c r="AB209" s="198"/>
      <c r="AC209" s="198"/>
      <c r="AD209" s="198"/>
      <c r="AE209" s="198"/>
      <c r="AF209" s="198"/>
    </row>
    <row r="210" spans="1:32" s="100" customFormat="1" ht="15" customHeight="1" outlineLevel="1" x14ac:dyDescent="0.25">
      <c r="A210" s="166" t="s">
        <v>746</v>
      </c>
      <c r="B210" s="167" t="s">
        <v>66</v>
      </c>
      <c r="C210" s="240">
        <v>10210</v>
      </c>
      <c r="D210" s="398" t="s">
        <v>370</v>
      </c>
      <c r="E210" s="399"/>
      <c r="F210" s="199"/>
      <c r="G210" s="207" t="s">
        <v>340</v>
      </c>
      <c r="H210" s="220">
        <f>H207-H209</f>
        <v>2.0817499999999995</v>
      </c>
      <c r="I210" s="172">
        <v>9.67</v>
      </c>
      <c r="J210" s="173">
        <f t="shared" si="23"/>
        <v>20.130522499999994</v>
      </c>
      <c r="K210" s="173">
        <f t="shared" si="24"/>
        <v>24.583394076999994</v>
      </c>
      <c r="L210" s="217">
        <f t="shared" si="25"/>
        <v>2.6689606932121353E-5</v>
      </c>
      <c r="M210" s="396"/>
      <c r="N210" s="397"/>
      <c r="O210" s="101"/>
      <c r="P210" s="99"/>
      <c r="Q210" s="99"/>
      <c r="R210" s="99"/>
      <c r="S210" s="99"/>
      <c r="T210" s="99"/>
      <c r="U210" s="198"/>
      <c r="V210" s="198"/>
      <c r="W210" s="198"/>
      <c r="X210" s="198"/>
      <c r="Y210" s="198"/>
      <c r="Z210" s="198"/>
      <c r="AA210" s="198"/>
      <c r="AB210" s="198"/>
      <c r="AC210" s="198"/>
      <c r="AD210" s="198"/>
      <c r="AE210" s="198"/>
      <c r="AF210" s="198"/>
    </row>
    <row r="211" spans="1:32" s="100" customFormat="1" ht="15" customHeight="1" outlineLevel="1" x14ac:dyDescent="0.25">
      <c r="A211" s="166" t="s">
        <v>747</v>
      </c>
      <c r="B211" s="167" t="s">
        <v>138</v>
      </c>
      <c r="C211" s="240" t="s">
        <v>354</v>
      </c>
      <c r="D211" s="434" t="s">
        <v>355</v>
      </c>
      <c r="E211" s="435"/>
      <c r="F211" s="199"/>
      <c r="G211" s="207" t="s">
        <v>145</v>
      </c>
      <c r="H211" s="220">
        <v>2.08</v>
      </c>
      <c r="I211" s="172">
        <v>90.390129000000002</v>
      </c>
      <c r="J211" s="173">
        <f t="shared" si="23"/>
        <v>188.01146832000001</v>
      </c>
      <c r="K211" s="173">
        <f t="shared" si="24"/>
        <v>229.59960511238401</v>
      </c>
      <c r="L211" s="217">
        <f t="shared" si="25"/>
        <v>2.492708367699739E-4</v>
      </c>
      <c r="M211" s="396"/>
      <c r="N211" s="397"/>
      <c r="O211" s="101"/>
      <c r="P211" s="99"/>
      <c r="Q211" s="99"/>
      <c r="R211" s="99"/>
      <c r="S211" s="99"/>
      <c r="T211" s="99"/>
      <c r="U211" s="198"/>
      <c r="V211" s="198"/>
      <c r="W211" s="198"/>
      <c r="X211" s="198"/>
      <c r="Y211" s="198"/>
      <c r="Z211" s="198"/>
      <c r="AA211" s="198"/>
      <c r="AB211" s="198"/>
      <c r="AC211" s="198"/>
      <c r="AD211" s="198"/>
      <c r="AE211" s="198"/>
      <c r="AF211" s="198"/>
    </row>
    <row r="212" spans="1:32" s="100" customFormat="1" ht="15" customHeight="1" outlineLevel="1" x14ac:dyDescent="0.25">
      <c r="A212" s="166"/>
      <c r="B212" s="167"/>
      <c r="C212" s="166"/>
      <c r="D212" s="441"/>
      <c r="E212" s="442"/>
      <c r="F212" s="199"/>
      <c r="G212" s="207"/>
      <c r="H212" s="220"/>
      <c r="I212" s="172"/>
      <c r="J212" s="173"/>
      <c r="K212" s="173"/>
      <c r="L212" s="217"/>
      <c r="M212" s="396"/>
      <c r="N212" s="397"/>
      <c r="O212" s="101"/>
      <c r="P212" s="99"/>
      <c r="Q212" s="99"/>
      <c r="R212" s="99"/>
      <c r="S212" s="99"/>
      <c r="T212" s="99"/>
      <c r="U212" s="198"/>
      <c r="V212" s="198"/>
      <c r="W212" s="198"/>
      <c r="X212" s="198"/>
      <c r="Y212" s="198"/>
      <c r="Z212" s="198"/>
      <c r="AA212" s="198"/>
      <c r="AB212" s="198"/>
      <c r="AC212" s="198"/>
      <c r="AD212" s="198"/>
      <c r="AE212" s="198"/>
      <c r="AF212" s="198"/>
    </row>
    <row r="213" spans="1:32" s="100" customFormat="1" ht="15" customHeight="1" outlineLevel="1" x14ac:dyDescent="0.25">
      <c r="A213" s="235" t="s">
        <v>748</v>
      </c>
      <c r="B213" s="167"/>
      <c r="C213" s="166"/>
      <c r="D213" s="430" t="s">
        <v>749</v>
      </c>
      <c r="E213" s="431"/>
      <c r="F213" s="199"/>
      <c r="G213" s="207"/>
      <c r="H213" s="220"/>
      <c r="I213" s="172"/>
      <c r="J213" s="173"/>
      <c r="K213" s="173"/>
      <c r="L213" s="217"/>
      <c r="M213" s="396"/>
      <c r="N213" s="397"/>
      <c r="O213" s="101"/>
      <c r="P213" s="99"/>
      <c r="Q213" s="99"/>
      <c r="R213" s="99"/>
      <c r="S213" s="99"/>
      <c r="T213" s="99"/>
      <c r="U213" s="203"/>
      <c r="V213" s="203"/>
      <c r="W213" s="204"/>
      <c r="X213" s="204"/>
      <c r="Y213" s="204"/>
      <c r="Z213" s="204"/>
      <c r="AA213" s="204"/>
      <c r="AB213" s="204"/>
      <c r="AC213" s="204"/>
      <c r="AD213" s="204"/>
      <c r="AE213" s="204"/>
      <c r="AF213" s="204"/>
    </row>
    <row r="214" spans="1:32" s="100" customFormat="1" ht="15" customHeight="1" outlineLevel="1" x14ac:dyDescent="0.25">
      <c r="A214" s="166" t="s">
        <v>750</v>
      </c>
      <c r="B214" s="167" t="s">
        <v>138</v>
      </c>
      <c r="C214" s="240" t="s">
        <v>494</v>
      </c>
      <c r="D214" s="398" t="s">
        <v>495</v>
      </c>
      <c r="E214" s="399"/>
      <c r="F214" s="199"/>
      <c r="G214" s="207" t="s">
        <v>340</v>
      </c>
      <c r="H214" s="220">
        <v>1.65</v>
      </c>
      <c r="I214" s="172">
        <v>119.765221153</v>
      </c>
      <c r="J214" s="173">
        <f t="shared" si="23"/>
        <v>197.61261490244999</v>
      </c>
      <c r="K214" s="173">
        <f t="shared" si="24"/>
        <v>241.32452531887193</v>
      </c>
      <c r="L214" s="217">
        <f>K214/$K$289</f>
        <v>2.6200030409419614E-4</v>
      </c>
      <c r="M214" s="396"/>
      <c r="N214" s="397"/>
      <c r="O214" s="101"/>
      <c r="P214" s="99"/>
      <c r="Q214" s="99"/>
      <c r="R214" s="99"/>
      <c r="S214" s="99"/>
      <c r="T214" s="99"/>
      <c r="U214" s="198"/>
      <c r="V214" s="198"/>
      <c r="W214" s="198"/>
      <c r="X214" s="198"/>
      <c r="Y214" s="198"/>
      <c r="Z214" s="198"/>
      <c r="AA214" s="198"/>
      <c r="AB214" s="198"/>
      <c r="AC214" s="198"/>
      <c r="AD214" s="198"/>
      <c r="AE214" s="198"/>
      <c r="AF214" s="198"/>
    </row>
    <row r="215" spans="1:32" s="100" customFormat="1" ht="15" customHeight="1" outlineLevel="1" x14ac:dyDescent="0.25">
      <c r="A215" s="166" t="s">
        <v>751</v>
      </c>
      <c r="B215" s="167" t="s">
        <v>66</v>
      </c>
      <c r="C215" s="240">
        <v>10401</v>
      </c>
      <c r="D215" s="398" t="s">
        <v>359</v>
      </c>
      <c r="E215" s="399"/>
      <c r="F215" s="199"/>
      <c r="G215" s="207" t="s">
        <v>340</v>
      </c>
      <c r="H215" s="220">
        <v>23.1</v>
      </c>
      <c r="I215" s="172">
        <v>53.29</v>
      </c>
      <c r="J215" s="173">
        <f t="shared" si="23"/>
        <v>1230.999</v>
      </c>
      <c r="K215" s="173">
        <f t="shared" si="24"/>
        <v>1503.2959788000001</v>
      </c>
      <c r="L215" s="217">
        <f>K215/$K$289</f>
        <v>1.6320927310175114E-3</v>
      </c>
      <c r="M215" s="396"/>
      <c r="N215" s="397"/>
      <c r="O215" s="101"/>
      <c r="P215" s="99"/>
      <c r="Q215" s="99"/>
      <c r="R215" s="99"/>
      <c r="S215" s="99"/>
      <c r="T215" s="99"/>
      <c r="U215" s="198"/>
      <c r="V215" s="198"/>
      <c r="W215" s="198"/>
      <c r="X215" s="198"/>
      <c r="Y215" s="198"/>
      <c r="Z215" s="198"/>
      <c r="AA215" s="198"/>
      <c r="AB215" s="198"/>
      <c r="AC215" s="198"/>
      <c r="AD215" s="198"/>
      <c r="AE215" s="198"/>
      <c r="AF215" s="198"/>
    </row>
    <row r="216" spans="1:32" s="100" customFormat="1" ht="15" customHeight="1" outlineLevel="1" x14ac:dyDescent="0.25">
      <c r="A216" s="166" t="s">
        <v>752</v>
      </c>
      <c r="B216" s="167" t="s">
        <v>66</v>
      </c>
      <c r="C216" s="240">
        <v>20610</v>
      </c>
      <c r="D216" s="398" t="s">
        <v>396</v>
      </c>
      <c r="E216" s="399"/>
      <c r="F216" s="199"/>
      <c r="G216" s="207" t="s">
        <v>340</v>
      </c>
      <c r="H216" s="220">
        <v>21.02</v>
      </c>
      <c r="I216" s="172">
        <v>26.64</v>
      </c>
      <c r="J216" s="173">
        <f t="shared" si="23"/>
        <v>559.97280000000001</v>
      </c>
      <c r="K216" s="173">
        <f t="shared" si="24"/>
        <v>683.83878336000009</v>
      </c>
      <c r="L216" s="217">
        <f>K216/$K$289</f>
        <v>7.4242752142570615E-4</v>
      </c>
      <c r="M216" s="396"/>
      <c r="N216" s="397"/>
      <c r="O216" s="101"/>
      <c r="P216" s="99"/>
      <c r="Q216" s="99"/>
      <c r="R216" s="99"/>
      <c r="S216" s="99"/>
      <c r="T216" s="99"/>
      <c r="U216" s="198"/>
      <c r="V216" s="198"/>
      <c r="W216" s="198"/>
      <c r="X216" s="198"/>
      <c r="Y216" s="198"/>
      <c r="Z216" s="198"/>
      <c r="AA216" s="198"/>
      <c r="AB216" s="198"/>
      <c r="AC216" s="198"/>
      <c r="AD216" s="198"/>
      <c r="AE216" s="198"/>
      <c r="AF216" s="198"/>
    </row>
    <row r="217" spans="1:32" s="100" customFormat="1" ht="15" customHeight="1" outlineLevel="1" x14ac:dyDescent="0.25">
      <c r="A217" s="166" t="s">
        <v>753</v>
      </c>
      <c r="B217" s="167" t="s">
        <v>66</v>
      </c>
      <c r="C217" s="240">
        <v>10210</v>
      </c>
      <c r="D217" s="398" t="s">
        <v>370</v>
      </c>
      <c r="E217" s="399"/>
      <c r="F217" s="199"/>
      <c r="G217" s="207" t="s">
        <v>340</v>
      </c>
      <c r="H217" s="220">
        <f>H215-H216</f>
        <v>2.0800000000000018</v>
      </c>
      <c r="I217" s="172">
        <v>9.67</v>
      </c>
      <c r="J217" s="173">
        <f t="shared" si="23"/>
        <v>20.113600000000019</v>
      </c>
      <c r="K217" s="173">
        <f t="shared" si="24"/>
        <v>24.562728320000026</v>
      </c>
      <c r="L217" s="217">
        <f>K217/$K$289</f>
        <v>2.6667170610694122E-5</v>
      </c>
      <c r="M217" s="396"/>
      <c r="N217" s="397"/>
      <c r="O217" s="101"/>
      <c r="P217" s="99"/>
      <c r="Q217" s="99"/>
      <c r="R217" s="99"/>
      <c r="S217" s="99"/>
      <c r="T217" s="99"/>
      <c r="U217" s="198"/>
      <c r="V217" s="198"/>
      <c r="W217" s="198"/>
      <c r="X217" s="198"/>
      <c r="Y217" s="198"/>
      <c r="Z217" s="198"/>
      <c r="AA217" s="198"/>
      <c r="AB217" s="198"/>
      <c r="AC217" s="198"/>
      <c r="AD217" s="198"/>
      <c r="AE217" s="198"/>
      <c r="AF217" s="198"/>
    </row>
    <row r="218" spans="1:32" s="100" customFormat="1" ht="15" customHeight="1" outlineLevel="1" x14ac:dyDescent="0.25">
      <c r="A218" s="166" t="s">
        <v>754</v>
      </c>
      <c r="B218" s="167" t="s">
        <v>66</v>
      </c>
      <c r="C218" s="240">
        <v>10310</v>
      </c>
      <c r="D218" s="398" t="s">
        <v>372</v>
      </c>
      <c r="E218" s="399"/>
      <c r="F218" s="199"/>
      <c r="G218" s="207" t="s">
        <v>373</v>
      </c>
      <c r="H218" s="220">
        <f>H217*10</f>
        <v>20.800000000000018</v>
      </c>
      <c r="I218" s="172">
        <v>1.71</v>
      </c>
      <c r="J218" s="173">
        <f t="shared" si="23"/>
        <v>35.568000000000033</v>
      </c>
      <c r="K218" s="173">
        <f t="shared" si="24"/>
        <v>43.435641600000046</v>
      </c>
      <c r="L218" s="217">
        <f>K218/$K$289</f>
        <v>4.7157044202985465E-5</v>
      </c>
      <c r="M218" s="396"/>
      <c r="N218" s="397"/>
      <c r="O218" s="101"/>
      <c r="P218" s="99"/>
      <c r="Q218" s="99"/>
      <c r="R218" s="99"/>
      <c r="S218" s="99"/>
      <c r="T218" s="99"/>
      <c r="U218" s="203"/>
      <c r="V218" s="203"/>
      <c r="W218" s="204"/>
      <c r="X218" s="204"/>
      <c r="Y218" s="204"/>
      <c r="Z218" s="204"/>
      <c r="AA218" s="204"/>
      <c r="AB218" s="204"/>
      <c r="AC218" s="204"/>
      <c r="AD218" s="204"/>
      <c r="AE218" s="204"/>
      <c r="AF218" s="204"/>
    </row>
    <row r="219" spans="1:32" s="100" customFormat="1" ht="15" customHeight="1" outlineLevel="1" x14ac:dyDescent="0.25">
      <c r="A219" s="166"/>
      <c r="B219" s="167"/>
      <c r="C219" s="166"/>
      <c r="D219" s="398"/>
      <c r="E219" s="399"/>
      <c r="F219" s="199"/>
      <c r="G219" s="207"/>
      <c r="H219" s="220"/>
      <c r="I219" s="172"/>
      <c r="J219" s="173"/>
      <c r="K219" s="173"/>
      <c r="L219" s="217"/>
      <c r="M219" s="396"/>
      <c r="N219" s="397"/>
      <c r="O219" s="101"/>
      <c r="P219" s="99"/>
      <c r="Q219" s="99"/>
      <c r="R219" s="99"/>
      <c r="S219" s="99"/>
      <c r="T219" s="99"/>
      <c r="U219" s="203"/>
      <c r="V219" s="203"/>
      <c r="W219" s="204"/>
      <c r="X219" s="204"/>
      <c r="Y219" s="204"/>
      <c r="Z219" s="204"/>
      <c r="AA219" s="204"/>
      <c r="AB219" s="204"/>
      <c r="AC219" s="204"/>
      <c r="AD219" s="204"/>
      <c r="AE219" s="204"/>
      <c r="AF219" s="204"/>
    </row>
    <row r="220" spans="1:32" s="100" customFormat="1" ht="15" customHeight="1" outlineLevel="1" x14ac:dyDescent="0.25">
      <c r="A220" s="235" t="s">
        <v>278</v>
      </c>
      <c r="B220" s="167"/>
      <c r="C220" s="166"/>
      <c r="D220" s="430" t="s">
        <v>755</v>
      </c>
      <c r="E220" s="431"/>
      <c r="F220" s="199"/>
      <c r="G220" s="207"/>
      <c r="H220" s="220"/>
      <c r="I220" s="172"/>
      <c r="J220" s="173"/>
      <c r="K220" s="173"/>
      <c r="L220" s="217"/>
      <c r="M220" s="396"/>
      <c r="N220" s="397"/>
      <c r="O220" s="101"/>
      <c r="P220" s="99"/>
      <c r="Q220" s="99"/>
      <c r="R220" s="99"/>
      <c r="S220" s="99"/>
      <c r="T220" s="99"/>
      <c r="U220" s="198"/>
      <c r="V220" s="198"/>
      <c r="W220" s="198"/>
      <c r="X220" s="198"/>
      <c r="Y220" s="198"/>
      <c r="Z220" s="198"/>
      <c r="AA220" s="198"/>
      <c r="AB220" s="198"/>
      <c r="AC220" s="198"/>
      <c r="AD220" s="198"/>
      <c r="AE220" s="198"/>
      <c r="AF220" s="198"/>
    </row>
    <row r="221" spans="1:32" s="100" customFormat="1" ht="15" customHeight="1" outlineLevel="1" x14ac:dyDescent="0.25">
      <c r="A221" s="166" t="s">
        <v>756</v>
      </c>
      <c r="B221" s="167" t="s">
        <v>66</v>
      </c>
      <c r="C221" s="240">
        <v>10451</v>
      </c>
      <c r="D221" s="398" t="s">
        <v>503</v>
      </c>
      <c r="E221" s="399"/>
      <c r="F221" s="199"/>
      <c r="G221" s="207" t="s">
        <v>299</v>
      </c>
      <c r="H221" s="220">
        <v>3.84</v>
      </c>
      <c r="I221" s="172">
        <v>275.31</v>
      </c>
      <c r="J221" s="173">
        <f t="shared" si="23"/>
        <v>1057.1904</v>
      </c>
      <c r="K221" s="173">
        <f t="shared" si="24"/>
        <v>1291.0409164800001</v>
      </c>
      <c r="L221" s="217">
        <f t="shared" ref="L221:L229" si="26">K221/$K$289</f>
        <v>1.4016524523102743E-3</v>
      </c>
      <c r="M221" s="396"/>
      <c r="N221" s="397"/>
      <c r="O221" s="101"/>
      <c r="P221" s="99"/>
      <c r="Q221" s="99"/>
      <c r="R221" s="99"/>
      <c r="S221" s="99"/>
      <c r="T221" s="99"/>
      <c r="U221" s="198"/>
      <c r="V221" s="198"/>
      <c r="W221" s="198"/>
      <c r="X221" s="198"/>
      <c r="Y221" s="198"/>
      <c r="Z221" s="198"/>
      <c r="AA221" s="198"/>
      <c r="AB221" s="198"/>
      <c r="AC221" s="198"/>
      <c r="AD221" s="198"/>
      <c r="AE221" s="198"/>
      <c r="AF221" s="198"/>
    </row>
    <row r="222" spans="1:32" s="100" customFormat="1" ht="15" customHeight="1" outlineLevel="1" x14ac:dyDescent="0.25">
      <c r="A222" s="166" t="s">
        <v>757</v>
      </c>
      <c r="B222" s="167" t="s">
        <v>67</v>
      </c>
      <c r="C222" s="240">
        <v>84100</v>
      </c>
      <c r="D222" s="398" t="s">
        <v>505</v>
      </c>
      <c r="E222" s="399"/>
      <c r="F222" s="199"/>
      <c r="G222" s="207" t="s">
        <v>299</v>
      </c>
      <c r="H222" s="220">
        <v>7.68</v>
      </c>
      <c r="I222" s="172">
        <v>56.88</v>
      </c>
      <c r="J222" s="173">
        <f t="shared" si="23"/>
        <v>436.83839999999998</v>
      </c>
      <c r="K222" s="173">
        <f t="shared" si="24"/>
        <v>533.46705408000003</v>
      </c>
      <c r="L222" s="217">
        <f t="shared" si="26"/>
        <v>5.791725072638727E-4</v>
      </c>
      <c r="M222" s="396"/>
      <c r="N222" s="397"/>
      <c r="O222" s="101"/>
      <c r="P222" s="99"/>
      <c r="Q222" s="99"/>
      <c r="R222" s="99"/>
      <c r="S222" s="99"/>
      <c r="T222" s="99"/>
      <c r="U222" s="198"/>
      <c r="V222" s="198"/>
      <c r="W222" s="198"/>
      <c r="X222" s="198"/>
      <c r="Y222" s="198"/>
      <c r="Z222" s="198"/>
      <c r="AA222" s="198"/>
      <c r="AB222" s="198"/>
      <c r="AC222" s="198"/>
      <c r="AD222" s="198"/>
      <c r="AE222" s="198"/>
      <c r="AF222" s="198"/>
    </row>
    <row r="223" spans="1:32" s="100" customFormat="1" ht="15" customHeight="1" outlineLevel="1" x14ac:dyDescent="0.25">
      <c r="A223" s="166" t="s">
        <v>758</v>
      </c>
      <c r="B223" s="167" t="s">
        <v>138</v>
      </c>
      <c r="C223" s="240" t="s">
        <v>507</v>
      </c>
      <c r="D223" s="398" t="s">
        <v>508</v>
      </c>
      <c r="E223" s="399"/>
      <c r="F223" s="199"/>
      <c r="G223" s="207" t="s">
        <v>319</v>
      </c>
      <c r="H223" s="220">
        <v>2</v>
      </c>
      <c r="I223" s="172">
        <v>271.00656349999997</v>
      </c>
      <c r="J223" s="173">
        <f t="shared" si="23"/>
        <v>542.01312699999994</v>
      </c>
      <c r="K223" s="173">
        <f t="shared" si="24"/>
        <v>661.90643069239991</v>
      </c>
      <c r="L223" s="217">
        <f t="shared" si="26"/>
        <v>7.1861608717210259E-4</v>
      </c>
      <c r="M223" s="396"/>
      <c r="N223" s="397"/>
      <c r="O223" s="101"/>
      <c r="P223" s="99"/>
      <c r="Q223" s="99"/>
      <c r="R223" s="99"/>
      <c r="S223" s="99"/>
      <c r="T223" s="99"/>
      <c r="U223" s="198"/>
      <c r="V223" s="198"/>
      <c r="W223" s="198"/>
      <c r="X223" s="198"/>
      <c r="Y223" s="198"/>
      <c r="Z223" s="198"/>
      <c r="AA223" s="198"/>
      <c r="AB223" s="198"/>
      <c r="AC223" s="198"/>
      <c r="AD223" s="198"/>
      <c r="AE223" s="198"/>
      <c r="AF223" s="198"/>
    </row>
    <row r="224" spans="1:32" s="100" customFormat="1" ht="15" customHeight="1" outlineLevel="1" x14ac:dyDescent="0.25">
      <c r="A224" s="166" t="s">
        <v>759</v>
      </c>
      <c r="B224" s="167" t="s">
        <v>66</v>
      </c>
      <c r="C224" s="240">
        <v>10401</v>
      </c>
      <c r="D224" s="398" t="s">
        <v>359</v>
      </c>
      <c r="E224" s="399"/>
      <c r="F224" s="199"/>
      <c r="G224" s="207" t="s">
        <v>340</v>
      </c>
      <c r="H224" s="220">
        <v>1.5</v>
      </c>
      <c r="I224" s="172">
        <v>53.29</v>
      </c>
      <c r="J224" s="173">
        <f t="shared" si="23"/>
        <v>79.935000000000002</v>
      </c>
      <c r="K224" s="173">
        <f t="shared" si="24"/>
        <v>97.616622000000007</v>
      </c>
      <c r="L224" s="217">
        <f t="shared" si="26"/>
        <v>1.0598004746866958E-4</v>
      </c>
      <c r="M224" s="396"/>
      <c r="N224" s="397"/>
      <c r="O224" s="101"/>
      <c r="P224" s="99"/>
      <c r="Q224" s="99"/>
      <c r="R224" s="99"/>
      <c r="S224" s="99"/>
      <c r="T224" s="99"/>
      <c r="U224" s="198"/>
      <c r="V224" s="198"/>
      <c r="W224" s="198"/>
      <c r="X224" s="198"/>
      <c r="Y224" s="198"/>
      <c r="Z224" s="198"/>
      <c r="AA224" s="198"/>
      <c r="AB224" s="198"/>
      <c r="AC224" s="198"/>
      <c r="AD224" s="198"/>
      <c r="AE224" s="198"/>
      <c r="AF224" s="198"/>
    </row>
    <row r="225" spans="1:32" s="100" customFormat="1" ht="15" customHeight="1" outlineLevel="1" x14ac:dyDescent="0.25">
      <c r="A225" s="166" t="s">
        <v>760</v>
      </c>
      <c r="B225" s="167" t="s">
        <v>66</v>
      </c>
      <c r="C225" s="240">
        <v>20216</v>
      </c>
      <c r="D225" s="398" t="s">
        <v>385</v>
      </c>
      <c r="E225" s="399"/>
      <c r="F225" s="199"/>
      <c r="G225" s="207" t="s">
        <v>340</v>
      </c>
      <c r="H225" s="220">
        <v>0.13</v>
      </c>
      <c r="I225" s="172">
        <v>334.73</v>
      </c>
      <c r="J225" s="173">
        <f t="shared" si="23"/>
        <v>43.514900000000004</v>
      </c>
      <c r="K225" s="173">
        <f t="shared" si="24"/>
        <v>53.140395880000007</v>
      </c>
      <c r="L225" s="217">
        <f t="shared" si="26"/>
        <v>5.7693265373045727E-5</v>
      </c>
      <c r="M225" s="396"/>
      <c r="N225" s="397"/>
      <c r="O225" s="101"/>
      <c r="P225" s="99"/>
      <c r="Q225" s="99"/>
      <c r="R225" s="99"/>
      <c r="S225" s="99"/>
      <c r="T225" s="99"/>
      <c r="U225" s="198"/>
      <c r="V225" s="198"/>
      <c r="W225" s="198"/>
      <c r="X225" s="198"/>
      <c r="Y225" s="198"/>
      <c r="Z225" s="198"/>
      <c r="AA225" s="198"/>
      <c r="AB225" s="198"/>
      <c r="AC225" s="198"/>
      <c r="AD225" s="198"/>
      <c r="AE225" s="198"/>
      <c r="AF225" s="198"/>
    </row>
    <row r="226" spans="1:32" s="100" customFormat="1" ht="15" customHeight="1" outlineLevel="1" x14ac:dyDescent="0.25">
      <c r="A226" s="166" t="s">
        <v>761</v>
      </c>
      <c r="B226" s="167" t="s">
        <v>75</v>
      </c>
      <c r="C226" s="243">
        <v>700000002</v>
      </c>
      <c r="D226" s="398" t="s">
        <v>512</v>
      </c>
      <c r="E226" s="399"/>
      <c r="F226" s="199"/>
      <c r="G226" s="207" t="s">
        <v>340</v>
      </c>
      <c r="H226" s="220">
        <v>0.13</v>
      </c>
      <c r="I226" s="172">
        <v>906.8605821781</v>
      </c>
      <c r="J226" s="173">
        <f t="shared" si="23"/>
        <v>117.891875683153</v>
      </c>
      <c r="K226" s="173">
        <f t="shared" si="24"/>
        <v>143.96955858426645</v>
      </c>
      <c r="L226" s="217">
        <f t="shared" si="26"/>
        <v>1.5630432953113213E-4</v>
      </c>
      <c r="M226" s="396"/>
      <c r="N226" s="397"/>
      <c r="O226" s="101"/>
      <c r="P226" s="99"/>
      <c r="Q226" s="99"/>
      <c r="R226" s="99"/>
      <c r="S226" s="99"/>
      <c r="T226" s="99"/>
      <c r="U226" s="198"/>
      <c r="V226" s="198"/>
      <c r="W226" s="198"/>
      <c r="X226" s="198"/>
      <c r="Y226" s="198"/>
      <c r="Z226" s="198"/>
      <c r="AA226" s="198"/>
      <c r="AB226" s="198"/>
      <c r="AC226" s="198"/>
      <c r="AD226" s="198"/>
      <c r="AE226" s="198"/>
      <c r="AF226" s="198"/>
    </row>
    <row r="227" spans="1:32" s="100" customFormat="1" ht="15" customHeight="1" outlineLevel="1" x14ac:dyDescent="0.25">
      <c r="A227" s="166" t="s">
        <v>762</v>
      </c>
      <c r="B227" s="167" t="s">
        <v>66</v>
      </c>
      <c r="C227" s="240">
        <v>20610</v>
      </c>
      <c r="D227" s="398" t="s">
        <v>396</v>
      </c>
      <c r="E227" s="399"/>
      <c r="F227" s="199"/>
      <c r="G227" s="207" t="s">
        <v>340</v>
      </c>
      <c r="H227" s="220">
        <v>1</v>
      </c>
      <c r="I227" s="172">
        <v>26.64</v>
      </c>
      <c r="J227" s="173">
        <f t="shared" si="23"/>
        <v>26.64</v>
      </c>
      <c r="K227" s="173">
        <f t="shared" si="24"/>
        <v>32.532768000000004</v>
      </c>
      <c r="L227" s="217">
        <f t="shared" si="26"/>
        <v>3.5320053350414182E-5</v>
      </c>
      <c r="M227" s="396"/>
      <c r="N227" s="397"/>
      <c r="O227" s="101"/>
      <c r="P227" s="99"/>
      <c r="Q227" s="99"/>
      <c r="R227" s="99"/>
      <c r="S227" s="99"/>
      <c r="T227" s="99"/>
      <c r="U227" s="203"/>
      <c r="V227" s="203"/>
      <c r="W227" s="204"/>
      <c r="X227" s="204"/>
      <c r="Y227" s="204"/>
      <c r="Z227" s="204"/>
      <c r="AA227" s="204"/>
      <c r="AB227" s="204"/>
      <c r="AC227" s="204"/>
      <c r="AD227" s="204"/>
      <c r="AE227" s="204"/>
      <c r="AF227" s="204"/>
    </row>
    <row r="228" spans="1:32" s="100" customFormat="1" ht="15" customHeight="1" outlineLevel="1" x14ac:dyDescent="0.25">
      <c r="A228" s="166" t="s">
        <v>763</v>
      </c>
      <c r="B228" s="167" t="s">
        <v>66</v>
      </c>
      <c r="C228" s="240">
        <v>10210</v>
      </c>
      <c r="D228" s="398" t="s">
        <v>370</v>
      </c>
      <c r="E228" s="399"/>
      <c r="F228" s="199"/>
      <c r="G228" s="207" t="s">
        <v>340</v>
      </c>
      <c r="H228" s="220">
        <v>0.7</v>
      </c>
      <c r="I228" s="172">
        <v>9.67</v>
      </c>
      <c r="J228" s="173">
        <f t="shared" si="23"/>
        <v>6.7689999999999992</v>
      </c>
      <c r="K228" s="173">
        <f t="shared" si="24"/>
        <v>8.2663028000000001</v>
      </c>
      <c r="L228" s="217">
        <f t="shared" si="26"/>
        <v>8.9745285709066661E-6</v>
      </c>
      <c r="M228" s="396"/>
      <c r="N228" s="397"/>
      <c r="O228" s="101"/>
      <c r="P228" s="99"/>
      <c r="Q228" s="99"/>
      <c r="R228" s="99"/>
      <c r="S228" s="99"/>
      <c r="T228" s="99"/>
      <c r="U228" s="203"/>
      <c r="V228" s="203"/>
      <c r="W228" s="204"/>
      <c r="X228" s="204"/>
      <c r="Y228" s="204"/>
      <c r="Z228" s="204"/>
      <c r="AA228" s="204"/>
      <c r="AB228" s="204"/>
      <c r="AC228" s="204"/>
      <c r="AD228" s="204"/>
      <c r="AE228" s="204"/>
      <c r="AF228" s="204"/>
    </row>
    <row r="229" spans="1:32" s="100" customFormat="1" ht="15" customHeight="1" outlineLevel="1" x14ac:dyDescent="0.25">
      <c r="A229" s="166" t="s">
        <v>764</v>
      </c>
      <c r="B229" s="167" t="s">
        <v>66</v>
      </c>
      <c r="C229" s="240">
        <v>10310</v>
      </c>
      <c r="D229" s="398" t="s">
        <v>372</v>
      </c>
      <c r="E229" s="399"/>
      <c r="F229" s="199"/>
      <c r="G229" s="207" t="s">
        <v>373</v>
      </c>
      <c r="H229" s="220">
        <v>7</v>
      </c>
      <c r="I229" s="172">
        <v>1.71</v>
      </c>
      <c r="J229" s="173">
        <f t="shared" si="23"/>
        <v>11.969999999999999</v>
      </c>
      <c r="K229" s="173">
        <f t="shared" si="24"/>
        <v>14.617763999999999</v>
      </c>
      <c r="L229" s="217">
        <f t="shared" si="26"/>
        <v>1.5870159106773938E-5</v>
      </c>
      <c r="M229" s="396"/>
      <c r="N229" s="397"/>
      <c r="O229" s="101"/>
      <c r="P229" s="99"/>
      <c r="Q229" s="99"/>
      <c r="R229" s="99"/>
      <c r="S229" s="99"/>
      <c r="T229" s="99"/>
      <c r="U229" s="198"/>
      <c r="V229" s="198"/>
      <c r="W229" s="198"/>
      <c r="X229" s="198"/>
      <c r="Y229" s="198"/>
      <c r="Z229" s="198"/>
      <c r="AA229" s="198"/>
      <c r="AB229" s="198"/>
      <c r="AC229" s="198"/>
      <c r="AD229" s="198"/>
      <c r="AE229" s="198"/>
      <c r="AF229" s="198"/>
    </row>
    <row r="230" spans="1:32" s="100" customFormat="1" ht="15" customHeight="1" outlineLevel="1" x14ac:dyDescent="0.25">
      <c r="A230" s="166"/>
      <c r="B230" s="167"/>
      <c r="C230" s="166"/>
      <c r="D230" s="398"/>
      <c r="E230" s="399"/>
      <c r="F230" s="199"/>
      <c r="G230" s="207"/>
      <c r="H230" s="220"/>
      <c r="I230" s="172"/>
      <c r="J230" s="173"/>
      <c r="K230" s="173"/>
      <c r="L230" s="217"/>
      <c r="M230" s="396"/>
      <c r="N230" s="397"/>
      <c r="O230" s="101"/>
      <c r="P230" s="99"/>
      <c r="Q230" s="99"/>
      <c r="R230" s="99"/>
      <c r="S230" s="99"/>
      <c r="T230" s="99"/>
      <c r="U230" s="198"/>
      <c r="V230" s="198"/>
      <c r="W230" s="198"/>
      <c r="X230" s="198"/>
      <c r="Y230" s="198"/>
      <c r="Z230" s="198"/>
      <c r="AA230" s="198"/>
      <c r="AB230" s="198"/>
      <c r="AC230" s="198"/>
      <c r="AD230" s="198"/>
      <c r="AE230" s="198"/>
      <c r="AF230" s="198"/>
    </row>
    <row r="231" spans="1:32" s="100" customFormat="1" ht="15" customHeight="1" outlineLevel="1" x14ac:dyDescent="0.25">
      <c r="A231" s="235" t="s">
        <v>477</v>
      </c>
      <c r="B231" s="242"/>
      <c r="C231" s="235"/>
      <c r="D231" s="430" t="s">
        <v>478</v>
      </c>
      <c r="E231" s="431"/>
      <c r="F231" s="199"/>
      <c r="G231" s="207"/>
      <c r="H231" s="220"/>
      <c r="I231" s="172"/>
      <c r="J231" s="173"/>
      <c r="K231" s="173"/>
      <c r="L231" s="217"/>
      <c r="M231" s="396"/>
      <c r="N231" s="397"/>
      <c r="O231" s="101"/>
      <c r="P231" s="99"/>
      <c r="Q231" s="99"/>
      <c r="R231" s="99"/>
      <c r="S231" s="99"/>
      <c r="T231" s="99"/>
      <c r="U231" s="198"/>
      <c r="V231" s="198"/>
      <c r="W231" s="198"/>
      <c r="X231" s="198"/>
      <c r="Y231" s="198"/>
      <c r="Z231" s="198"/>
      <c r="AA231" s="198"/>
      <c r="AB231" s="198"/>
      <c r="AC231" s="198"/>
      <c r="AD231" s="198"/>
      <c r="AE231" s="198"/>
      <c r="AF231" s="198"/>
    </row>
    <row r="232" spans="1:32" s="100" customFormat="1" ht="15" customHeight="1" outlineLevel="1" x14ac:dyDescent="0.25">
      <c r="A232" s="166" t="s">
        <v>765</v>
      </c>
      <c r="B232" s="167" t="s">
        <v>138</v>
      </c>
      <c r="C232" s="240" t="s">
        <v>766</v>
      </c>
      <c r="D232" s="398" t="s">
        <v>767</v>
      </c>
      <c r="E232" s="399"/>
      <c r="F232" s="199"/>
      <c r="G232" s="207" t="s">
        <v>157</v>
      </c>
      <c r="H232" s="220">
        <v>40</v>
      </c>
      <c r="I232" s="172">
        <v>89.363184900000007</v>
      </c>
      <c r="J232" s="173">
        <f t="shared" si="23"/>
        <v>3574.5273960000004</v>
      </c>
      <c r="K232" s="173">
        <f t="shared" si="24"/>
        <v>4365.2128559952007</v>
      </c>
      <c r="L232" s="217">
        <f>K232/$K$289</f>
        <v>4.7392078952416322E-3</v>
      </c>
      <c r="M232" s="396"/>
      <c r="N232" s="397"/>
      <c r="O232" s="101"/>
      <c r="P232" s="99"/>
      <c r="Q232" s="99"/>
      <c r="R232" s="99"/>
      <c r="S232" s="99"/>
      <c r="T232" s="99"/>
      <c r="U232" s="198"/>
      <c r="V232" s="198"/>
      <c r="W232" s="198"/>
      <c r="X232" s="198"/>
      <c r="Y232" s="198"/>
      <c r="Z232" s="198"/>
      <c r="AA232" s="198"/>
      <c r="AB232" s="198"/>
      <c r="AC232" s="198"/>
      <c r="AD232" s="198"/>
      <c r="AE232" s="198"/>
      <c r="AF232" s="198"/>
    </row>
    <row r="233" spans="1:32" s="100" customFormat="1" ht="15" customHeight="1" outlineLevel="1" x14ac:dyDescent="0.25">
      <c r="A233" s="166" t="s">
        <v>479</v>
      </c>
      <c r="B233" s="167" t="s">
        <v>138</v>
      </c>
      <c r="C233" s="240" t="s">
        <v>480</v>
      </c>
      <c r="D233" s="398" t="s">
        <v>481</v>
      </c>
      <c r="E233" s="399"/>
      <c r="F233" s="199"/>
      <c r="G233" s="207" t="s">
        <v>157</v>
      </c>
      <c r="H233" s="220">
        <v>50</v>
      </c>
      <c r="I233" s="172">
        <v>115.36018490000001</v>
      </c>
      <c r="J233" s="173">
        <f t="shared" si="23"/>
        <v>5768.0092450000002</v>
      </c>
      <c r="K233" s="173">
        <f t="shared" si="24"/>
        <v>7043.8928899940011</v>
      </c>
      <c r="L233" s="217">
        <f>K233/$K$289</f>
        <v>7.6473871718874707E-3</v>
      </c>
      <c r="M233" s="396"/>
      <c r="N233" s="397"/>
      <c r="O233" s="101"/>
      <c r="P233" s="99"/>
      <c r="Q233" s="99"/>
      <c r="R233" s="99"/>
      <c r="S233" s="99"/>
      <c r="T233" s="99"/>
      <c r="U233" s="203"/>
      <c r="V233" s="203"/>
      <c r="W233" s="204"/>
      <c r="X233" s="204"/>
      <c r="Y233" s="204"/>
      <c r="Z233" s="204"/>
      <c r="AA233" s="204"/>
      <c r="AB233" s="204"/>
      <c r="AC233" s="204"/>
      <c r="AD233" s="204"/>
      <c r="AE233" s="204"/>
      <c r="AF233" s="204"/>
    </row>
    <row r="234" spans="1:32" s="100" customFormat="1" ht="15" customHeight="1" outlineLevel="1" x14ac:dyDescent="0.25">
      <c r="A234" s="166" t="s">
        <v>482</v>
      </c>
      <c r="B234" s="167" t="s">
        <v>138</v>
      </c>
      <c r="C234" s="240" t="s">
        <v>483</v>
      </c>
      <c r="D234" s="398" t="s">
        <v>484</v>
      </c>
      <c r="E234" s="399"/>
      <c r="F234" s="199"/>
      <c r="G234" s="207" t="s">
        <v>157</v>
      </c>
      <c r="H234" s="220">
        <v>25</v>
      </c>
      <c r="I234" s="172">
        <v>100.84123700000001</v>
      </c>
      <c r="J234" s="173">
        <f t="shared" si="23"/>
        <v>2521.030925</v>
      </c>
      <c r="K234" s="173">
        <f t="shared" si="24"/>
        <v>3078.6829656100003</v>
      </c>
      <c r="L234" s="217">
        <f>K234/$K$289</f>
        <v>3.3424529567959464E-3</v>
      </c>
      <c r="M234" s="396"/>
      <c r="N234" s="397"/>
      <c r="O234" s="101"/>
      <c r="P234" s="99"/>
      <c r="Q234" s="99"/>
      <c r="R234" s="99"/>
      <c r="S234" s="99"/>
      <c r="T234" s="99"/>
      <c r="U234" s="198"/>
      <c r="V234" s="198"/>
      <c r="W234" s="198"/>
      <c r="X234" s="198"/>
      <c r="Y234" s="198"/>
      <c r="Z234" s="198"/>
      <c r="AA234" s="198"/>
      <c r="AB234" s="198"/>
      <c r="AC234" s="198"/>
      <c r="AD234" s="198"/>
      <c r="AE234" s="198"/>
      <c r="AF234" s="198"/>
    </row>
    <row r="235" spans="1:32" s="100" customFormat="1" ht="15" customHeight="1" outlineLevel="1" x14ac:dyDescent="0.25">
      <c r="A235" s="166" t="s">
        <v>768</v>
      </c>
      <c r="B235" s="167" t="s">
        <v>138</v>
      </c>
      <c r="C235" s="240" t="s">
        <v>769</v>
      </c>
      <c r="D235" s="398" t="s">
        <v>770</v>
      </c>
      <c r="E235" s="399"/>
      <c r="F235" s="199"/>
      <c r="G235" s="207" t="s">
        <v>157</v>
      </c>
      <c r="H235" s="220">
        <v>25</v>
      </c>
      <c r="I235" s="172">
        <v>213.306737</v>
      </c>
      <c r="J235" s="173">
        <f t="shared" si="23"/>
        <v>5332.6684249999998</v>
      </c>
      <c r="K235" s="173">
        <f t="shared" si="24"/>
        <v>6512.2546806099999</v>
      </c>
      <c r="L235" s="217">
        <f>K235/$K$289</f>
        <v>7.0702001978629556E-3</v>
      </c>
      <c r="M235" s="396"/>
      <c r="N235" s="397"/>
      <c r="O235" s="101"/>
      <c r="P235" s="99"/>
      <c r="Q235" s="99"/>
      <c r="R235" s="99"/>
      <c r="S235" s="99"/>
      <c r="T235" s="99"/>
      <c r="U235" s="198"/>
      <c r="V235" s="198"/>
      <c r="W235" s="198"/>
      <c r="X235" s="198"/>
      <c r="Y235" s="198"/>
      <c r="Z235" s="198"/>
      <c r="AA235" s="198"/>
      <c r="AB235" s="198"/>
      <c r="AC235" s="198"/>
      <c r="AD235" s="198"/>
      <c r="AE235" s="198"/>
      <c r="AF235" s="198"/>
    </row>
    <row r="236" spans="1:32" s="100" customFormat="1" ht="15" customHeight="1" outlineLevel="1" x14ac:dyDescent="0.25">
      <c r="A236" s="166"/>
      <c r="B236" s="167"/>
      <c r="C236" s="166"/>
      <c r="D236" s="398"/>
      <c r="E236" s="399"/>
      <c r="F236" s="199"/>
      <c r="G236" s="207"/>
      <c r="H236" s="220"/>
      <c r="I236" s="172"/>
      <c r="J236" s="173"/>
      <c r="K236" s="173"/>
      <c r="L236" s="217"/>
      <c r="M236" s="396"/>
      <c r="N236" s="397"/>
      <c r="O236" s="101"/>
      <c r="P236" s="99"/>
      <c r="Q236" s="99"/>
      <c r="R236" s="99"/>
      <c r="S236" s="99"/>
      <c r="T236" s="99"/>
      <c r="U236" s="198"/>
      <c r="V236" s="198"/>
      <c r="W236" s="198"/>
      <c r="X236" s="198"/>
      <c r="Y236" s="198"/>
      <c r="Z236" s="198"/>
      <c r="AA236" s="198"/>
      <c r="AB236" s="198"/>
      <c r="AC236" s="198"/>
      <c r="AD236" s="198"/>
      <c r="AE236" s="198"/>
      <c r="AF236" s="198"/>
    </row>
    <row r="237" spans="1:32" s="100" customFormat="1" ht="15" customHeight="1" outlineLevel="1" x14ac:dyDescent="0.25">
      <c r="A237" s="235" t="s">
        <v>485</v>
      </c>
      <c r="B237" s="167"/>
      <c r="C237" s="166"/>
      <c r="D237" s="430" t="s">
        <v>486</v>
      </c>
      <c r="E237" s="431"/>
      <c r="F237" s="199"/>
      <c r="G237" s="207"/>
      <c r="H237" s="220"/>
      <c r="I237" s="172"/>
      <c r="J237" s="173"/>
      <c r="K237" s="173"/>
      <c r="L237" s="217"/>
      <c r="M237" s="396"/>
      <c r="N237" s="397"/>
      <c r="O237" s="101"/>
      <c r="P237" s="99"/>
      <c r="Q237" s="99"/>
      <c r="R237" s="99"/>
      <c r="S237" s="99"/>
      <c r="T237" s="99"/>
      <c r="U237" s="198"/>
      <c r="V237" s="198"/>
      <c r="W237" s="198"/>
      <c r="X237" s="198"/>
      <c r="Y237" s="198"/>
      <c r="Z237" s="198"/>
      <c r="AA237" s="198"/>
      <c r="AB237" s="198"/>
      <c r="AC237" s="198"/>
      <c r="AD237" s="198"/>
      <c r="AE237" s="198"/>
      <c r="AF237" s="198"/>
    </row>
    <row r="238" spans="1:32" s="100" customFormat="1" ht="15" customHeight="1" outlineLevel="1" x14ac:dyDescent="0.25">
      <c r="A238" s="166" t="s">
        <v>487</v>
      </c>
      <c r="B238" s="167" t="s">
        <v>75</v>
      </c>
      <c r="C238" s="243">
        <v>700000042</v>
      </c>
      <c r="D238" s="398" t="s">
        <v>488</v>
      </c>
      <c r="E238" s="399"/>
      <c r="F238" s="199"/>
      <c r="G238" s="207" t="s">
        <v>157</v>
      </c>
      <c r="H238" s="220">
        <v>50</v>
      </c>
      <c r="I238" s="172">
        <v>79.683999999999997</v>
      </c>
      <c r="J238" s="173">
        <f t="shared" si="23"/>
        <v>3984.2</v>
      </c>
      <c r="K238" s="173">
        <f t="shared" si="24"/>
        <v>4865.50504</v>
      </c>
      <c r="L238" s="217">
        <f>K238/$K$289</f>
        <v>5.2823632341861921E-3</v>
      </c>
      <c r="M238" s="396"/>
      <c r="N238" s="397"/>
      <c r="O238" s="101"/>
      <c r="P238" s="99"/>
      <c r="Q238" s="99"/>
      <c r="R238" s="99"/>
      <c r="S238" s="99"/>
      <c r="T238" s="99"/>
      <c r="U238" s="203"/>
      <c r="V238" s="203"/>
      <c r="W238" s="204"/>
      <c r="X238" s="204"/>
      <c r="Y238" s="204"/>
      <c r="Z238" s="204"/>
      <c r="AA238" s="204"/>
      <c r="AB238" s="204"/>
      <c r="AC238" s="204"/>
      <c r="AD238" s="204"/>
      <c r="AE238" s="204"/>
      <c r="AF238" s="204"/>
    </row>
    <row r="239" spans="1:32" s="100" customFormat="1" ht="15" customHeight="1" outlineLevel="1" x14ac:dyDescent="0.25">
      <c r="A239" s="166" t="s">
        <v>489</v>
      </c>
      <c r="B239" s="167" t="s">
        <v>66</v>
      </c>
      <c r="C239" s="240">
        <v>101196</v>
      </c>
      <c r="D239" s="398" t="s">
        <v>490</v>
      </c>
      <c r="E239" s="399"/>
      <c r="F239" s="199"/>
      <c r="G239" s="207" t="s">
        <v>157</v>
      </c>
      <c r="H239" s="220">
        <v>50</v>
      </c>
      <c r="I239" s="172">
        <v>44.16</v>
      </c>
      <c r="J239" s="173">
        <f t="shared" si="23"/>
        <v>2208</v>
      </c>
      <c r="K239" s="173">
        <f t="shared" si="24"/>
        <v>2696.4096</v>
      </c>
      <c r="L239" s="217">
        <f>K239/$K$289</f>
        <v>2.9274278452595536E-3</v>
      </c>
      <c r="M239" s="396"/>
      <c r="N239" s="397"/>
      <c r="O239" s="101"/>
      <c r="P239" s="99"/>
      <c r="Q239" s="99"/>
      <c r="R239" s="99"/>
      <c r="S239" s="99"/>
      <c r="T239" s="99"/>
      <c r="U239" s="203"/>
      <c r="V239" s="203"/>
      <c r="W239" s="204"/>
      <c r="X239" s="204"/>
      <c r="Y239" s="204"/>
      <c r="Z239" s="204"/>
      <c r="AA239" s="204"/>
      <c r="AB239" s="204"/>
      <c r="AC239" s="204"/>
      <c r="AD239" s="204"/>
      <c r="AE239" s="204"/>
      <c r="AF239" s="204"/>
    </row>
    <row r="240" spans="1:32" s="100" customFormat="1" ht="15" customHeight="1" outlineLevel="1" x14ac:dyDescent="0.25">
      <c r="A240" s="166"/>
      <c r="B240" s="167"/>
      <c r="C240" s="166"/>
      <c r="D240" s="398"/>
      <c r="E240" s="399"/>
      <c r="F240" s="199"/>
      <c r="G240" s="207"/>
      <c r="H240" s="220"/>
      <c r="I240" s="172"/>
      <c r="J240" s="173"/>
      <c r="K240" s="173"/>
      <c r="L240" s="217"/>
      <c r="M240" s="396"/>
      <c r="N240" s="397"/>
      <c r="O240" s="101"/>
      <c r="P240" s="99"/>
      <c r="Q240" s="99"/>
      <c r="R240" s="99"/>
      <c r="S240" s="99"/>
      <c r="T240" s="99"/>
      <c r="U240" s="198"/>
      <c r="V240" s="198"/>
      <c r="W240" s="198"/>
      <c r="X240" s="198"/>
      <c r="Y240" s="198"/>
      <c r="Z240" s="198"/>
      <c r="AA240" s="198"/>
      <c r="AB240" s="198"/>
      <c r="AC240" s="198"/>
      <c r="AD240" s="198"/>
      <c r="AE240" s="198"/>
      <c r="AF240" s="198"/>
    </row>
    <row r="241" spans="1:32" s="100" customFormat="1" ht="15" customHeight="1" outlineLevel="1" x14ac:dyDescent="0.25">
      <c r="A241" s="235" t="s">
        <v>491</v>
      </c>
      <c r="B241" s="167"/>
      <c r="C241" s="166"/>
      <c r="D241" s="430" t="s">
        <v>492</v>
      </c>
      <c r="E241" s="431"/>
      <c r="F241" s="199"/>
      <c r="G241" s="207"/>
      <c r="H241" s="220"/>
      <c r="I241" s="172"/>
      <c r="J241" s="173"/>
      <c r="K241" s="173"/>
      <c r="L241" s="217"/>
      <c r="M241" s="396"/>
      <c r="N241" s="397"/>
      <c r="O241" s="101"/>
      <c r="P241" s="99"/>
      <c r="Q241" s="99"/>
      <c r="R241" s="99"/>
      <c r="S241" s="99"/>
      <c r="T241" s="99"/>
      <c r="U241" s="198"/>
      <c r="V241" s="198"/>
      <c r="W241" s="198"/>
      <c r="X241" s="198"/>
      <c r="Y241" s="198"/>
      <c r="Z241" s="198"/>
      <c r="AA241" s="198"/>
      <c r="AB241" s="198"/>
      <c r="AC241" s="198"/>
      <c r="AD241" s="198"/>
      <c r="AE241" s="198"/>
      <c r="AF241" s="198"/>
    </row>
    <row r="242" spans="1:32" s="100" customFormat="1" ht="15" customHeight="1" outlineLevel="1" x14ac:dyDescent="0.25">
      <c r="A242" s="166" t="s">
        <v>493</v>
      </c>
      <c r="B242" s="167" t="s">
        <v>138</v>
      </c>
      <c r="C242" s="240" t="s">
        <v>494</v>
      </c>
      <c r="D242" s="398" t="s">
        <v>495</v>
      </c>
      <c r="E242" s="399"/>
      <c r="F242" s="199"/>
      <c r="G242" s="207" t="s">
        <v>340</v>
      </c>
      <c r="H242" s="220">
        <v>1.1000000000000001</v>
      </c>
      <c r="I242" s="172">
        <v>119.765221153</v>
      </c>
      <c r="J242" s="173">
        <f t="shared" si="23"/>
        <v>131.74174326830001</v>
      </c>
      <c r="K242" s="173">
        <f t="shared" si="24"/>
        <v>160.88301687924798</v>
      </c>
      <c r="L242" s="217">
        <f>K242/$K$289</f>
        <v>1.746668693961308E-4</v>
      </c>
      <c r="M242" s="396"/>
      <c r="N242" s="397"/>
      <c r="O242" s="101"/>
      <c r="P242" s="99"/>
      <c r="Q242" s="99"/>
      <c r="R242" s="99"/>
      <c r="S242" s="99"/>
      <c r="T242" s="99"/>
      <c r="U242" s="198"/>
      <c r="V242" s="198"/>
      <c r="W242" s="198"/>
      <c r="X242" s="198"/>
      <c r="Y242" s="198"/>
      <c r="Z242" s="198"/>
      <c r="AA242" s="198"/>
      <c r="AB242" s="198"/>
      <c r="AC242" s="198"/>
      <c r="AD242" s="198"/>
      <c r="AE242" s="198"/>
      <c r="AF242" s="198"/>
    </row>
    <row r="243" spans="1:32" s="100" customFormat="1" ht="15" customHeight="1" outlineLevel="1" x14ac:dyDescent="0.25">
      <c r="A243" s="166" t="s">
        <v>496</v>
      </c>
      <c r="B243" s="167" t="s">
        <v>66</v>
      </c>
      <c r="C243" s="240">
        <v>10401</v>
      </c>
      <c r="D243" s="398" t="s">
        <v>359</v>
      </c>
      <c r="E243" s="399"/>
      <c r="F243" s="199"/>
      <c r="G243" s="207" t="s">
        <v>340</v>
      </c>
      <c r="H243" s="220">
        <v>20.5</v>
      </c>
      <c r="I243" s="172">
        <v>53.29</v>
      </c>
      <c r="J243" s="173">
        <f t="shared" si="23"/>
        <v>1092.4449999999999</v>
      </c>
      <c r="K243" s="173">
        <f t="shared" si="24"/>
        <v>1334.093834</v>
      </c>
      <c r="L243" s="217">
        <f>K243/$K$289</f>
        <v>1.4483939820718174E-3</v>
      </c>
      <c r="M243" s="396"/>
      <c r="N243" s="397"/>
      <c r="O243" s="101"/>
      <c r="P243" s="99"/>
      <c r="Q243" s="99"/>
      <c r="R243" s="99"/>
      <c r="S243" s="99"/>
      <c r="T243" s="99"/>
      <c r="U243" s="203"/>
      <c r="V243" s="203"/>
      <c r="W243" s="204"/>
      <c r="X243" s="204"/>
      <c r="Y243" s="204"/>
      <c r="Z243" s="204"/>
      <c r="AA243" s="204"/>
      <c r="AB243" s="204"/>
      <c r="AC243" s="204"/>
      <c r="AD243" s="204"/>
      <c r="AE243" s="204"/>
      <c r="AF243" s="204"/>
    </row>
    <row r="244" spans="1:32" s="100" customFormat="1" ht="15" customHeight="1" outlineLevel="1" x14ac:dyDescent="0.25">
      <c r="A244" s="166" t="s">
        <v>497</v>
      </c>
      <c r="B244" s="167" t="s">
        <v>66</v>
      </c>
      <c r="C244" s="240">
        <v>20610</v>
      </c>
      <c r="D244" s="398" t="s">
        <v>396</v>
      </c>
      <c r="E244" s="399"/>
      <c r="F244" s="199"/>
      <c r="G244" s="207" t="s">
        <v>340</v>
      </c>
      <c r="H244" s="220">
        <v>18.149999999999999</v>
      </c>
      <c r="I244" s="172">
        <v>26.64</v>
      </c>
      <c r="J244" s="173">
        <f t="shared" si="23"/>
        <v>483.51599999999996</v>
      </c>
      <c r="K244" s="173">
        <f t="shared" si="24"/>
        <v>590.46973919999994</v>
      </c>
      <c r="L244" s="217">
        <f>K244/$K$289</f>
        <v>6.4105896831001725E-4</v>
      </c>
      <c r="M244" s="396"/>
      <c r="N244" s="397"/>
      <c r="O244" s="101"/>
      <c r="P244" s="99"/>
      <c r="Q244" s="99"/>
      <c r="R244" s="99"/>
      <c r="S244" s="99"/>
      <c r="T244" s="99"/>
      <c r="U244" s="203"/>
      <c r="V244" s="203"/>
      <c r="W244" s="204"/>
      <c r="X244" s="204"/>
      <c r="Y244" s="204"/>
      <c r="Z244" s="204"/>
      <c r="AA244" s="204"/>
      <c r="AB244" s="204"/>
      <c r="AC244" s="204"/>
      <c r="AD244" s="204"/>
      <c r="AE244" s="204"/>
      <c r="AF244" s="204"/>
    </row>
    <row r="245" spans="1:32" s="100" customFormat="1" ht="15" customHeight="1" outlineLevel="1" x14ac:dyDescent="0.25">
      <c r="A245" s="166" t="s">
        <v>498</v>
      </c>
      <c r="B245" s="167" t="s">
        <v>66</v>
      </c>
      <c r="C245" s="240">
        <v>10210</v>
      </c>
      <c r="D245" s="398" t="s">
        <v>370</v>
      </c>
      <c r="E245" s="399"/>
      <c r="F245" s="199"/>
      <c r="G245" s="207" t="s">
        <v>340</v>
      </c>
      <c r="H245" s="220">
        <f>H243-H244</f>
        <v>2.3500000000000014</v>
      </c>
      <c r="I245" s="172">
        <v>9.67</v>
      </c>
      <c r="J245" s="173">
        <f t="shared" si="23"/>
        <v>22.724500000000013</v>
      </c>
      <c r="K245" s="173">
        <f t="shared" si="24"/>
        <v>27.751159400000017</v>
      </c>
      <c r="L245" s="217">
        <f>K245/$K$289</f>
        <v>3.0128774488043824E-5</v>
      </c>
      <c r="M245" s="396"/>
      <c r="N245" s="397"/>
      <c r="O245" s="101"/>
      <c r="P245" s="99"/>
      <c r="Q245" s="99"/>
      <c r="R245" s="99"/>
      <c r="S245" s="99"/>
      <c r="T245" s="99"/>
      <c r="U245" s="198"/>
      <c r="V245" s="198"/>
      <c r="W245" s="198"/>
      <c r="X245" s="198"/>
      <c r="Y245" s="198"/>
      <c r="Z245" s="198"/>
      <c r="AA245" s="198"/>
      <c r="AB245" s="198"/>
      <c r="AC245" s="198"/>
      <c r="AD245" s="198"/>
      <c r="AE245" s="198"/>
      <c r="AF245" s="198"/>
    </row>
    <row r="246" spans="1:32" s="100" customFormat="1" ht="15" customHeight="1" outlineLevel="1" x14ac:dyDescent="0.25">
      <c r="A246" s="166" t="s">
        <v>499</v>
      </c>
      <c r="B246" s="167" t="s">
        <v>66</v>
      </c>
      <c r="C246" s="240">
        <v>10310</v>
      </c>
      <c r="D246" s="398" t="s">
        <v>372</v>
      </c>
      <c r="E246" s="399"/>
      <c r="F246" s="199"/>
      <c r="G246" s="207" t="s">
        <v>373</v>
      </c>
      <c r="H246" s="220">
        <f>H245*10</f>
        <v>23.500000000000014</v>
      </c>
      <c r="I246" s="172">
        <v>1.71</v>
      </c>
      <c r="J246" s="173">
        <f t="shared" si="23"/>
        <v>40.185000000000024</v>
      </c>
      <c r="K246" s="173">
        <f t="shared" si="24"/>
        <v>49.073922000000032</v>
      </c>
      <c r="L246" s="217">
        <f>K246/$K$289</f>
        <v>5.3278391287026828E-5</v>
      </c>
      <c r="M246" s="396"/>
      <c r="N246" s="397"/>
      <c r="O246" s="101"/>
      <c r="P246" s="99"/>
      <c r="Q246" s="99"/>
      <c r="R246" s="99"/>
      <c r="S246" s="99"/>
      <c r="T246" s="99"/>
      <c r="U246" s="198"/>
      <c r="V246" s="198"/>
      <c r="W246" s="198"/>
      <c r="X246" s="198"/>
      <c r="Y246" s="198"/>
      <c r="Z246" s="198"/>
      <c r="AA246" s="198"/>
      <c r="AB246" s="198"/>
      <c r="AC246" s="198"/>
      <c r="AD246" s="198"/>
      <c r="AE246" s="198"/>
      <c r="AF246" s="198"/>
    </row>
    <row r="247" spans="1:32" s="100" customFormat="1" ht="15" customHeight="1" outlineLevel="1" x14ac:dyDescent="0.25">
      <c r="A247" s="166"/>
      <c r="B247" s="167"/>
      <c r="C247" s="166"/>
      <c r="D247" s="398"/>
      <c r="E247" s="399"/>
      <c r="F247" s="199"/>
      <c r="G247" s="207"/>
      <c r="H247" s="220"/>
      <c r="I247" s="172"/>
      <c r="J247" s="173"/>
      <c r="K247" s="173"/>
      <c r="L247" s="217"/>
      <c r="M247" s="396"/>
      <c r="N247" s="397"/>
      <c r="O247" s="101"/>
      <c r="P247" s="99"/>
      <c r="Q247" s="99"/>
      <c r="R247" s="99"/>
      <c r="S247" s="99"/>
      <c r="T247" s="99"/>
      <c r="U247" s="198"/>
      <c r="V247" s="198"/>
      <c r="W247" s="198"/>
      <c r="X247" s="198"/>
      <c r="Y247" s="198"/>
      <c r="Z247" s="198"/>
      <c r="AA247" s="198"/>
      <c r="AB247" s="198"/>
      <c r="AC247" s="198"/>
      <c r="AD247" s="198"/>
      <c r="AE247" s="198"/>
      <c r="AF247" s="198"/>
    </row>
    <row r="248" spans="1:32" s="100" customFormat="1" ht="15" customHeight="1" outlineLevel="1" x14ac:dyDescent="0.25">
      <c r="A248" s="235" t="s">
        <v>500</v>
      </c>
      <c r="B248" s="167"/>
      <c r="C248" s="166"/>
      <c r="D248" s="430" t="s">
        <v>501</v>
      </c>
      <c r="E248" s="431"/>
      <c r="F248" s="199"/>
      <c r="G248" s="207"/>
      <c r="H248" s="220"/>
      <c r="I248" s="172"/>
      <c r="J248" s="173"/>
      <c r="K248" s="173"/>
      <c r="L248" s="217"/>
      <c r="M248" s="396"/>
      <c r="N248" s="397"/>
      <c r="O248" s="101"/>
      <c r="P248" s="99"/>
      <c r="Q248" s="99"/>
      <c r="R248" s="99"/>
      <c r="S248" s="99"/>
      <c r="T248" s="99"/>
      <c r="U248" s="198"/>
      <c r="V248" s="198"/>
      <c r="W248" s="198"/>
      <c r="X248" s="198"/>
      <c r="Y248" s="198"/>
      <c r="Z248" s="198"/>
      <c r="AA248" s="198"/>
      <c r="AB248" s="198"/>
      <c r="AC248" s="198"/>
      <c r="AD248" s="198"/>
      <c r="AE248" s="198"/>
      <c r="AF248" s="198"/>
    </row>
    <row r="249" spans="1:32" s="100" customFormat="1" ht="15" customHeight="1" outlineLevel="1" x14ac:dyDescent="0.25">
      <c r="A249" s="166" t="s">
        <v>502</v>
      </c>
      <c r="B249" s="167" t="s">
        <v>66</v>
      </c>
      <c r="C249" s="240">
        <v>10451</v>
      </c>
      <c r="D249" s="398" t="s">
        <v>503</v>
      </c>
      <c r="E249" s="399"/>
      <c r="F249" s="199"/>
      <c r="G249" s="207" t="s">
        <v>299</v>
      </c>
      <c r="H249" s="220">
        <v>3</v>
      </c>
      <c r="I249" s="172">
        <v>275.31</v>
      </c>
      <c r="J249" s="173">
        <f t="shared" si="23"/>
        <v>825.93000000000006</v>
      </c>
      <c r="K249" s="173">
        <f t="shared" si="24"/>
        <v>1008.6257160000001</v>
      </c>
      <c r="L249" s="217">
        <f t="shared" ref="L249:L257" si="27">K249/$K$289</f>
        <v>1.0950409783674019E-3</v>
      </c>
      <c r="M249" s="396"/>
      <c r="N249" s="397"/>
      <c r="O249" s="101"/>
      <c r="P249" s="99"/>
      <c r="Q249" s="99"/>
      <c r="R249" s="99"/>
      <c r="S249" s="99"/>
      <c r="T249" s="99"/>
      <c r="U249" s="203"/>
      <c r="V249" s="203"/>
      <c r="W249" s="204"/>
      <c r="X249" s="204"/>
      <c r="Y249" s="204"/>
      <c r="Z249" s="204"/>
      <c r="AA249" s="204"/>
      <c r="AB249" s="204"/>
      <c r="AC249" s="204"/>
      <c r="AD249" s="204"/>
      <c r="AE249" s="204"/>
      <c r="AF249" s="204"/>
    </row>
    <row r="250" spans="1:32" s="100" customFormat="1" ht="15" customHeight="1" outlineLevel="1" x14ac:dyDescent="0.25">
      <c r="A250" s="166" t="s">
        <v>504</v>
      </c>
      <c r="B250" s="167" t="s">
        <v>67</v>
      </c>
      <c r="C250" s="240">
        <v>84100</v>
      </c>
      <c r="D250" s="398" t="s">
        <v>505</v>
      </c>
      <c r="E250" s="399"/>
      <c r="F250" s="199"/>
      <c r="G250" s="207" t="s">
        <v>299</v>
      </c>
      <c r="H250" s="220">
        <v>6</v>
      </c>
      <c r="I250" s="172">
        <v>56.88</v>
      </c>
      <c r="J250" s="173">
        <f t="shared" si="23"/>
        <v>341.28000000000003</v>
      </c>
      <c r="K250" s="173">
        <f t="shared" si="24"/>
        <v>416.77113600000007</v>
      </c>
      <c r="L250" s="217">
        <f t="shared" si="27"/>
        <v>4.5247852129990063E-4</v>
      </c>
      <c r="M250" s="396"/>
      <c r="N250" s="397"/>
      <c r="O250" s="101"/>
      <c r="P250" s="99"/>
      <c r="Q250" s="99"/>
      <c r="R250" s="99"/>
      <c r="S250" s="99"/>
      <c r="T250" s="99"/>
      <c r="U250" s="198"/>
      <c r="V250" s="198"/>
      <c r="W250" s="198"/>
      <c r="X250" s="198"/>
      <c r="Y250" s="198"/>
      <c r="Z250" s="198"/>
      <c r="AA250" s="198"/>
      <c r="AB250" s="198"/>
      <c r="AC250" s="198"/>
      <c r="AD250" s="198"/>
      <c r="AE250" s="198"/>
      <c r="AF250" s="198"/>
    </row>
    <row r="251" spans="1:32" s="100" customFormat="1" ht="15" customHeight="1" outlineLevel="1" x14ac:dyDescent="0.25">
      <c r="A251" s="166" t="s">
        <v>506</v>
      </c>
      <c r="B251" s="167" t="s">
        <v>138</v>
      </c>
      <c r="C251" s="240" t="s">
        <v>507</v>
      </c>
      <c r="D251" s="398" t="s">
        <v>508</v>
      </c>
      <c r="E251" s="399"/>
      <c r="F251" s="199"/>
      <c r="G251" s="207" t="s">
        <v>319</v>
      </c>
      <c r="H251" s="220">
        <v>2</v>
      </c>
      <c r="I251" s="172">
        <v>271.00656349999997</v>
      </c>
      <c r="J251" s="173">
        <f t="shared" si="23"/>
        <v>542.01312699999994</v>
      </c>
      <c r="K251" s="173">
        <f t="shared" si="24"/>
        <v>661.90643069239991</v>
      </c>
      <c r="L251" s="217">
        <f t="shared" si="27"/>
        <v>7.1861608717210259E-4</v>
      </c>
      <c r="M251" s="396"/>
      <c r="N251" s="397"/>
      <c r="O251" s="101"/>
      <c r="P251" s="99"/>
      <c r="Q251" s="99"/>
      <c r="R251" s="99"/>
      <c r="S251" s="99"/>
      <c r="T251" s="99"/>
      <c r="U251" s="198"/>
      <c r="V251" s="198"/>
      <c r="W251" s="198"/>
      <c r="X251" s="198"/>
      <c r="Y251" s="198"/>
      <c r="Z251" s="198"/>
      <c r="AA251" s="198"/>
      <c r="AB251" s="198"/>
      <c r="AC251" s="198"/>
      <c r="AD251" s="198"/>
      <c r="AE251" s="198"/>
      <c r="AF251" s="198"/>
    </row>
    <row r="252" spans="1:32" s="100" customFormat="1" ht="15" customHeight="1" outlineLevel="1" x14ac:dyDescent="0.25">
      <c r="A252" s="166" t="s">
        <v>509</v>
      </c>
      <c r="B252" s="167" t="s">
        <v>66</v>
      </c>
      <c r="C252" s="240">
        <v>10401</v>
      </c>
      <c r="D252" s="398" t="s">
        <v>359</v>
      </c>
      <c r="E252" s="399"/>
      <c r="F252" s="199"/>
      <c r="G252" s="207" t="s">
        <v>340</v>
      </c>
      <c r="H252" s="220">
        <v>0.8</v>
      </c>
      <c r="I252" s="172">
        <v>53.29</v>
      </c>
      <c r="J252" s="173">
        <f t="shared" si="23"/>
        <v>42.632000000000005</v>
      </c>
      <c r="K252" s="173">
        <f t="shared" si="24"/>
        <v>52.062198400000007</v>
      </c>
      <c r="L252" s="217">
        <f t="shared" si="27"/>
        <v>5.6522691983290444E-5</v>
      </c>
      <c r="M252" s="396"/>
      <c r="N252" s="397"/>
      <c r="O252" s="101"/>
      <c r="P252" s="99"/>
      <c r="Q252" s="99"/>
      <c r="R252" s="99"/>
      <c r="S252" s="99"/>
      <c r="T252" s="99"/>
      <c r="U252" s="198"/>
      <c r="V252" s="198"/>
      <c r="W252" s="198"/>
      <c r="X252" s="198"/>
      <c r="Y252" s="198"/>
      <c r="Z252" s="198"/>
      <c r="AA252" s="198"/>
      <c r="AB252" s="198"/>
      <c r="AC252" s="198"/>
      <c r="AD252" s="198"/>
      <c r="AE252" s="198"/>
      <c r="AF252" s="198"/>
    </row>
    <row r="253" spans="1:32" s="100" customFormat="1" ht="15" customHeight="1" outlineLevel="1" x14ac:dyDescent="0.25">
      <c r="A253" s="166" t="s">
        <v>510</v>
      </c>
      <c r="B253" s="167" t="s">
        <v>66</v>
      </c>
      <c r="C253" s="240">
        <v>20216</v>
      </c>
      <c r="D253" s="398" t="s">
        <v>385</v>
      </c>
      <c r="E253" s="399"/>
      <c r="F253" s="199"/>
      <c r="G253" s="207" t="s">
        <v>340</v>
      </c>
      <c r="H253" s="220">
        <v>0.05</v>
      </c>
      <c r="I253" s="172">
        <v>334.73</v>
      </c>
      <c r="J253" s="173">
        <f t="shared" si="23"/>
        <v>16.736500000000003</v>
      </c>
      <c r="K253" s="173">
        <f t="shared" si="24"/>
        <v>20.438613800000006</v>
      </c>
      <c r="L253" s="217">
        <f t="shared" si="27"/>
        <v>2.2189717451171437E-5</v>
      </c>
      <c r="M253" s="396"/>
      <c r="N253" s="397"/>
      <c r="O253" s="101"/>
      <c r="P253" s="99"/>
      <c r="Q253" s="99"/>
      <c r="R253" s="99"/>
      <c r="S253" s="99"/>
      <c r="T253" s="99"/>
      <c r="U253" s="198"/>
      <c r="V253" s="198"/>
      <c r="W253" s="198"/>
      <c r="X253" s="198"/>
      <c r="Y253" s="198"/>
      <c r="Z253" s="198"/>
      <c r="AA253" s="198"/>
      <c r="AB253" s="198"/>
      <c r="AC253" s="198"/>
      <c r="AD253" s="198"/>
      <c r="AE253" s="198"/>
      <c r="AF253" s="198"/>
    </row>
    <row r="254" spans="1:32" s="100" customFormat="1" ht="15" customHeight="1" outlineLevel="1" x14ac:dyDescent="0.25">
      <c r="A254" s="166" t="s">
        <v>511</v>
      </c>
      <c r="B254" s="167" t="s">
        <v>75</v>
      </c>
      <c r="C254" s="243">
        <v>700000002</v>
      </c>
      <c r="D254" s="398" t="s">
        <v>512</v>
      </c>
      <c r="E254" s="399"/>
      <c r="F254" s="199"/>
      <c r="G254" s="207" t="s">
        <v>340</v>
      </c>
      <c r="H254" s="220">
        <v>0.08</v>
      </c>
      <c r="I254" s="172">
        <v>906.8605821781</v>
      </c>
      <c r="J254" s="173">
        <f t="shared" si="23"/>
        <v>72.548846574248003</v>
      </c>
      <c r="K254" s="173">
        <f t="shared" si="24"/>
        <v>88.59665143647166</v>
      </c>
      <c r="L254" s="217">
        <f t="shared" si="27"/>
        <v>9.6187279711465923E-5</v>
      </c>
      <c r="M254" s="396"/>
      <c r="N254" s="397"/>
      <c r="O254" s="101"/>
      <c r="P254" s="99"/>
      <c r="Q254" s="99"/>
      <c r="R254" s="99"/>
      <c r="S254" s="99"/>
      <c r="T254" s="99"/>
      <c r="U254" s="203"/>
      <c r="V254" s="203"/>
      <c r="W254" s="204"/>
      <c r="X254" s="204"/>
      <c r="Y254" s="204"/>
      <c r="Z254" s="204"/>
      <c r="AA254" s="204"/>
      <c r="AB254" s="204"/>
      <c r="AC254" s="204"/>
      <c r="AD254" s="204"/>
      <c r="AE254" s="204"/>
      <c r="AF254" s="204"/>
    </row>
    <row r="255" spans="1:32" s="100" customFormat="1" ht="15" customHeight="1" outlineLevel="1" x14ac:dyDescent="0.25">
      <c r="A255" s="166" t="s">
        <v>513</v>
      </c>
      <c r="B255" s="167" t="s">
        <v>66</v>
      </c>
      <c r="C255" s="240">
        <v>20610</v>
      </c>
      <c r="D255" s="398" t="s">
        <v>396</v>
      </c>
      <c r="E255" s="399"/>
      <c r="F255" s="199"/>
      <c r="G255" s="207" t="s">
        <v>340</v>
      </c>
      <c r="H255" s="220">
        <v>0.54</v>
      </c>
      <c r="I255" s="172">
        <v>26.64</v>
      </c>
      <c r="J255" s="173">
        <f t="shared" si="23"/>
        <v>14.385600000000002</v>
      </c>
      <c r="K255" s="173">
        <f t="shared" si="24"/>
        <v>17.567694720000002</v>
      </c>
      <c r="L255" s="217">
        <f t="shared" si="27"/>
        <v>1.9072828809223658E-5</v>
      </c>
      <c r="M255" s="396"/>
      <c r="N255" s="397"/>
      <c r="O255" s="101"/>
      <c r="P255" s="99"/>
      <c r="Q255" s="99"/>
      <c r="R255" s="99"/>
      <c r="S255" s="99"/>
      <c r="T255" s="99"/>
      <c r="U255" s="203"/>
      <c r="V255" s="203"/>
      <c r="W255" s="204"/>
      <c r="X255" s="204"/>
      <c r="Y255" s="204"/>
      <c r="Z255" s="204"/>
      <c r="AA255" s="204"/>
      <c r="AB255" s="204"/>
      <c r="AC255" s="204"/>
      <c r="AD255" s="204"/>
      <c r="AE255" s="204"/>
      <c r="AF255" s="204"/>
    </row>
    <row r="256" spans="1:32" s="100" customFormat="1" ht="15" customHeight="1" outlineLevel="1" x14ac:dyDescent="0.25">
      <c r="A256" s="166" t="s">
        <v>514</v>
      </c>
      <c r="B256" s="167" t="s">
        <v>66</v>
      </c>
      <c r="C256" s="240">
        <v>10210</v>
      </c>
      <c r="D256" s="398" t="s">
        <v>370</v>
      </c>
      <c r="E256" s="399"/>
      <c r="F256" s="199"/>
      <c r="G256" s="207" t="s">
        <v>340</v>
      </c>
      <c r="H256" s="220">
        <v>0.35</v>
      </c>
      <c r="I256" s="172">
        <v>9.67</v>
      </c>
      <c r="J256" s="173">
        <f t="shared" si="23"/>
        <v>3.3844999999999996</v>
      </c>
      <c r="K256" s="173">
        <f t="shared" si="24"/>
        <v>4.1331514</v>
      </c>
      <c r="L256" s="217">
        <f t="shared" si="27"/>
        <v>4.487264285453333E-6</v>
      </c>
      <c r="M256" s="396"/>
      <c r="N256" s="397"/>
      <c r="O256" s="101"/>
      <c r="P256" s="99"/>
      <c r="Q256" s="99"/>
      <c r="R256" s="99"/>
      <c r="S256" s="99"/>
      <c r="T256" s="99"/>
      <c r="U256" s="198"/>
      <c r="V256" s="198"/>
      <c r="W256" s="198"/>
      <c r="X256" s="198"/>
      <c r="Y256" s="198"/>
      <c r="Z256" s="198"/>
      <c r="AA256" s="198"/>
      <c r="AB256" s="198"/>
      <c r="AC256" s="198"/>
      <c r="AD256" s="198"/>
      <c r="AE256" s="198"/>
      <c r="AF256" s="198"/>
    </row>
    <row r="257" spans="1:32" s="100" customFormat="1" ht="15" customHeight="1" outlineLevel="1" x14ac:dyDescent="0.25">
      <c r="A257" s="166" t="s">
        <v>515</v>
      </c>
      <c r="B257" s="167" t="s">
        <v>66</v>
      </c>
      <c r="C257" s="240">
        <v>10310</v>
      </c>
      <c r="D257" s="398" t="s">
        <v>372</v>
      </c>
      <c r="E257" s="399"/>
      <c r="F257" s="199"/>
      <c r="G257" s="207" t="s">
        <v>373</v>
      </c>
      <c r="H257" s="220">
        <f>10*H256</f>
        <v>3.5</v>
      </c>
      <c r="I257" s="172">
        <v>1.71</v>
      </c>
      <c r="J257" s="173">
        <f t="shared" ref="J257:J276" si="28">I257*H257</f>
        <v>5.9849999999999994</v>
      </c>
      <c r="K257" s="173">
        <f t="shared" ref="K257:K276" si="29">J257*(1+$K$12)</f>
        <v>7.3088819999999997</v>
      </c>
      <c r="L257" s="217">
        <f t="shared" si="27"/>
        <v>7.935079553386969E-6</v>
      </c>
      <c r="M257" s="396"/>
      <c r="N257" s="397"/>
      <c r="O257" s="101"/>
      <c r="P257" s="99"/>
      <c r="Q257" s="99"/>
      <c r="R257" s="99"/>
      <c r="S257" s="99"/>
      <c r="T257" s="99"/>
      <c r="U257" s="198"/>
      <c r="V257" s="198"/>
      <c r="W257" s="198"/>
      <c r="X257" s="198"/>
      <c r="Y257" s="198"/>
      <c r="Z257" s="198"/>
      <c r="AA257" s="198"/>
      <c r="AB257" s="198"/>
      <c r="AC257" s="198"/>
      <c r="AD257" s="198"/>
      <c r="AE257" s="198"/>
      <c r="AF257" s="198"/>
    </row>
    <row r="258" spans="1:32" s="100" customFormat="1" ht="15" customHeight="1" outlineLevel="1" x14ac:dyDescent="0.25">
      <c r="A258" s="166"/>
      <c r="B258" s="167"/>
      <c r="C258" s="166"/>
      <c r="D258" s="398"/>
      <c r="E258" s="399"/>
      <c r="F258" s="199"/>
      <c r="G258" s="207"/>
      <c r="H258" s="220"/>
      <c r="I258" s="172"/>
      <c r="J258" s="173"/>
      <c r="K258" s="173"/>
      <c r="L258" s="217"/>
      <c r="M258" s="396"/>
      <c r="N258" s="397"/>
      <c r="O258" s="101"/>
      <c r="P258" s="99"/>
      <c r="Q258" s="99"/>
      <c r="R258" s="99"/>
      <c r="S258" s="99"/>
      <c r="T258" s="99"/>
      <c r="U258" s="198"/>
      <c r="V258" s="198"/>
      <c r="W258" s="198"/>
      <c r="X258" s="198"/>
      <c r="Y258" s="198"/>
      <c r="Z258" s="198"/>
      <c r="AA258" s="198"/>
      <c r="AB258" s="198"/>
      <c r="AC258" s="198"/>
      <c r="AD258" s="198"/>
      <c r="AE258" s="198"/>
      <c r="AF258" s="198"/>
    </row>
    <row r="259" spans="1:32" s="100" customFormat="1" ht="15" customHeight="1" outlineLevel="1" x14ac:dyDescent="0.25">
      <c r="A259" s="235" t="s">
        <v>771</v>
      </c>
      <c r="B259" s="242"/>
      <c r="C259" s="235"/>
      <c r="D259" s="430" t="s">
        <v>772</v>
      </c>
      <c r="E259" s="431"/>
      <c r="F259" s="199"/>
      <c r="G259" s="207"/>
      <c r="H259" s="220"/>
      <c r="I259" s="172"/>
      <c r="J259" s="173"/>
      <c r="K259" s="173"/>
      <c r="L259" s="217"/>
      <c r="M259" s="396"/>
      <c r="N259" s="397"/>
      <c r="O259" s="101"/>
      <c r="P259" s="99"/>
      <c r="Q259" s="99"/>
      <c r="R259" s="99"/>
      <c r="S259" s="99"/>
      <c r="T259" s="99"/>
      <c r="U259" s="198"/>
      <c r="V259" s="198"/>
      <c r="W259" s="198"/>
      <c r="X259" s="198"/>
      <c r="Y259" s="198"/>
      <c r="Z259" s="198"/>
      <c r="AA259" s="198"/>
      <c r="AB259" s="198"/>
      <c r="AC259" s="198"/>
      <c r="AD259" s="198"/>
      <c r="AE259" s="198"/>
      <c r="AF259" s="198"/>
    </row>
    <row r="260" spans="1:32" s="100" customFormat="1" ht="15" customHeight="1" outlineLevel="1" x14ac:dyDescent="0.25">
      <c r="A260" s="166" t="s">
        <v>773</v>
      </c>
      <c r="B260" s="167" t="s">
        <v>138</v>
      </c>
      <c r="C260" s="240" t="s">
        <v>494</v>
      </c>
      <c r="D260" s="398" t="s">
        <v>495</v>
      </c>
      <c r="E260" s="399"/>
      <c r="F260" s="199"/>
      <c r="G260" s="207" t="s">
        <v>340</v>
      </c>
      <c r="H260" s="220">
        <v>0.9</v>
      </c>
      <c r="I260" s="172">
        <v>119.765221153</v>
      </c>
      <c r="J260" s="173">
        <f t="shared" si="28"/>
        <v>107.7886990377</v>
      </c>
      <c r="K260" s="173">
        <f t="shared" si="29"/>
        <v>131.63155926483924</v>
      </c>
      <c r="L260" s="217">
        <f t="shared" ref="L260:L265" si="30">K260/$K$289</f>
        <v>1.4290925677865244E-4</v>
      </c>
      <c r="M260" s="396"/>
      <c r="N260" s="397"/>
      <c r="O260" s="101"/>
      <c r="P260" s="99"/>
      <c r="Q260" s="99"/>
      <c r="R260" s="99"/>
      <c r="S260" s="99"/>
      <c r="T260" s="99"/>
      <c r="U260" s="203"/>
      <c r="V260" s="203"/>
      <c r="W260" s="204"/>
      <c r="X260" s="204"/>
      <c r="Y260" s="204"/>
      <c r="Z260" s="204"/>
      <c r="AA260" s="204"/>
      <c r="AB260" s="204"/>
      <c r="AC260" s="204"/>
      <c r="AD260" s="204"/>
      <c r="AE260" s="204"/>
      <c r="AF260" s="204"/>
    </row>
    <row r="261" spans="1:32" s="100" customFormat="1" ht="15" customHeight="1" outlineLevel="1" x14ac:dyDescent="0.25">
      <c r="A261" s="166" t="s">
        <v>774</v>
      </c>
      <c r="B261" s="167" t="s">
        <v>66</v>
      </c>
      <c r="C261" s="240">
        <v>10401</v>
      </c>
      <c r="D261" s="398" t="s">
        <v>359</v>
      </c>
      <c r="E261" s="399"/>
      <c r="F261" s="199"/>
      <c r="G261" s="207" t="s">
        <v>340</v>
      </c>
      <c r="H261" s="220">
        <v>12.6</v>
      </c>
      <c r="I261" s="172">
        <v>53.29</v>
      </c>
      <c r="J261" s="173">
        <f t="shared" si="28"/>
        <v>671.45399999999995</v>
      </c>
      <c r="K261" s="173">
        <f t="shared" si="29"/>
        <v>819.97962480000001</v>
      </c>
      <c r="L261" s="217">
        <f t="shared" si="30"/>
        <v>8.902323987368244E-4</v>
      </c>
      <c r="M261" s="396"/>
      <c r="N261" s="397"/>
      <c r="O261" s="101"/>
      <c r="P261" s="99"/>
      <c r="Q261" s="99"/>
      <c r="R261" s="99"/>
      <c r="S261" s="99"/>
      <c r="T261" s="99"/>
      <c r="U261" s="198"/>
      <c r="V261" s="198"/>
      <c r="W261" s="198"/>
      <c r="X261" s="198"/>
      <c r="Y261" s="198"/>
      <c r="Z261" s="198"/>
      <c r="AA261" s="198"/>
      <c r="AB261" s="198"/>
      <c r="AC261" s="198"/>
      <c r="AD261" s="198"/>
      <c r="AE261" s="198"/>
      <c r="AF261" s="198"/>
    </row>
    <row r="262" spans="1:32" s="100" customFormat="1" ht="15" customHeight="1" outlineLevel="1" x14ac:dyDescent="0.25">
      <c r="A262" s="166" t="s">
        <v>775</v>
      </c>
      <c r="B262" s="167" t="s">
        <v>67</v>
      </c>
      <c r="C262" s="240">
        <v>71600</v>
      </c>
      <c r="D262" s="398" t="s">
        <v>776</v>
      </c>
      <c r="E262" s="399"/>
      <c r="F262" s="199"/>
      <c r="G262" s="207" t="s">
        <v>340</v>
      </c>
      <c r="H262" s="220">
        <v>0.5</v>
      </c>
      <c r="I262" s="172">
        <v>341.62</v>
      </c>
      <c r="J262" s="173">
        <f t="shared" si="28"/>
        <v>170.81</v>
      </c>
      <c r="K262" s="173">
        <f t="shared" si="29"/>
        <v>208.59317200000001</v>
      </c>
      <c r="L262" s="217">
        <f t="shared" si="30"/>
        <v>2.2646465138079002E-4</v>
      </c>
      <c r="M262" s="396"/>
      <c r="N262" s="397"/>
      <c r="O262" s="101"/>
      <c r="P262" s="99"/>
      <c r="Q262" s="99"/>
      <c r="R262" s="99"/>
      <c r="S262" s="99"/>
      <c r="T262" s="99"/>
      <c r="U262" s="198"/>
      <c r="V262" s="198"/>
      <c r="W262" s="198"/>
      <c r="X262" s="198"/>
      <c r="Y262" s="198"/>
      <c r="Z262" s="198"/>
      <c r="AA262" s="198"/>
      <c r="AB262" s="198"/>
      <c r="AC262" s="198"/>
      <c r="AD262" s="198"/>
      <c r="AE262" s="198"/>
      <c r="AF262" s="198"/>
    </row>
    <row r="263" spans="1:32" s="100" customFormat="1" ht="15" customHeight="1" outlineLevel="1" x14ac:dyDescent="0.25">
      <c r="A263" s="166" t="s">
        <v>777</v>
      </c>
      <c r="B263" s="167" t="s">
        <v>66</v>
      </c>
      <c r="C263" s="240">
        <v>20610</v>
      </c>
      <c r="D263" s="398" t="s">
        <v>396</v>
      </c>
      <c r="E263" s="399"/>
      <c r="F263" s="199"/>
      <c r="G263" s="207" t="s">
        <v>340</v>
      </c>
      <c r="H263" s="220">
        <v>11.2</v>
      </c>
      <c r="I263" s="172">
        <v>26.64</v>
      </c>
      <c r="J263" s="173">
        <f t="shared" si="28"/>
        <v>298.36799999999999</v>
      </c>
      <c r="K263" s="173">
        <f t="shared" si="29"/>
        <v>364.36700160000004</v>
      </c>
      <c r="L263" s="217">
        <f t="shared" si="30"/>
        <v>3.955845975246388E-4</v>
      </c>
      <c r="M263" s="396"/>
      <c r="N263" s="397"/>
      <c r="O263" s="101"/>
      <c r="P263" s="99"/>
      <c r="Q263" s="99"/>
      <c r="R263" s="99"/>
      <c r="S263" s="99"/>
      <c r="T263" s="99"/>
      <c r="U263" s="198"/>
      <c r="V263" s="198"/>
      <c r="W263" s="198"/>
      <c r="X263" s="198"/>
      <c r="Y263" s="198"/>
      <c r="Z263" s="198"/>
      <c r="AA263" s="198"/>
      <c r="AB263" s="198"/>
      <c r="AC263" s="198"/>
      <c r="AD263" s="198"/>
      <c r="AE263" s="198"/>
      <c r="AF263" s="198"/>
    </row>
    <row r="264" spans="1:32" s="100" customFormat="1" ht="15" customHeight="1" outlineLevel="1" x14ac:dyDescent="0.25">
      <c r="A264" s="166" t="s">
        <v>778</v>
      </c>
      <c r="B264" s="167" t="s">
        <v>66</v>
      </c>
      <c r="C264" s="240">
        <v>10210</v>
      </c>
      <c r="D264" s="398" t="s">
        <v>370</v>
      </c>
      <c r="E264" s="399"/>
      <c r="F264" s="199"/>
      <c r="G264" s="207" t="s">
        <v>340</v>
      </c>
      <c r="H264" s="220">
        <f>H261-H263</f>
        <v>1.4000000000000004</v>
      </c>
      <c r="I264" s="172">
        <v>9.67</v>
      </c>
      <c r="J264" s="173">
        <f t="shared" si="28"/>
        <v>13.538000000000004</v>
      </c>
      <c r="K264" s="173">
        <f t="shared" si="29"/>
        <v>16.532605600000007</v>
      </c>
      <c r="L264" s="217">
        <f t="shared" si="30"/>
        <v>1.7949057141813339E-5</v>
      </c>
      <c r="M264" s="396"/>
      <c r="N264" s="397"/>
      <c r="O264" s="101"/>
      <c r="P264" s="99"/>
      <c r="Q264" s="99"/>
      <c r="R264" s="99"/>
      <c r="S264" s="99"/>
      <c r="T264" s="99"/>
      <c r="U264" s="198"/>
      <c r="V264" s="198"/>
      <c r="W264" s="198"/>
      <c r="X264" s="198"/>
      <c r="Y264" s="198"/>
      <c r="Z264" s="198"/>
      <c r="AA264" s="198"/>
      <c r="AB264" s="198"/>
      <c r="AC264" s="198"/>
      <c r="AD264" s="198"/>
      <c r="AE264" s="198"/>
      <c r="AF264" s="198"/>
    </row>
    <row r="265" spans="1:32" s="100" customFormat="1" ht="15" customHeight="1" outlineLevel="1" x14ac:dyDescent="0.25">
      <c r="A265" s="166" t="s">
        <v>779</v>
      </c>
      <c r="B265" s="167" t="s">
        <v>66</v>
      </c>
      <c r="C265" s="240">
        <v>10310</v>
      </c>
      <c r="D265" s="398" t="s">
        <v>372</v>
      </c>
      <c r="E265" s="399"/>
      <c r="F265" s="199"/>
      <c r="G265" s="207" t="s">
        <v>373</v>
      </c>
      <c r="H265" s="220">
        <f>H264*10</f>
        <v>14.000000000000004</v>
      </c>
      <c r="I265" s="172">
        <v>1.71</v>
      </c>
      <c r="J265" s="173">
        <f t="shared" si="28"/>
        <v>23.940000000000005</v>
      </c>
      <c r="K265" s="173">
        <f t="shared" si="29"/>
        <v>29.235528000000006</v>
      </c>
      <c r="L265" s="217">
        <f t="shared" si="30"/>
        <v>3.1740318213547883E-5</v>
      </c>
      <c r="M265" s="396"/>
      <c r="N265" s="397"/>
      <c r="O265" s="101"/>
      <c r="P265" s="99"/>
      <c r="Q265" s="99"/>
      <c r="R265" s="99"/>
      <c r="S265" s="99"/>
      <c r="T265" s="99"/>
      <c r="U265" s="203"/>
      <c r="V265" s="203"/>
      <c r="W265" s="204"/>
      <c r="X265" s="204"/>
      <c r="Y265" s="204"/>
      <c r="Z265" s="204"/>
      <c r="AA265" s="204"/>
      <c r="AB265" s="204"/>
      <c r="AC265" s="204"/>
      <c r="AD265" s="204"/>
      <c r="AE265" s="204"/>
      <c r="AF265" s="204"/>
    </row>
    <row r="266" spans="1:32" s="100" customFormat="1" ht="15" customHeight="1" outlineLevel="1" x14ac:dyDescent="0.25">
      <c r="A266" s="166"/>
      <c r="B266" s="167"/>
      <c r="C266" s="166"/>
      <c r="D266" s="398"/>
      <c r="E266" s="399"/>
      <c r="F266" s="199"/>
      <c r="G266" s="207"/>
      <c r="H266" s="220"/>
      <c r="I266" s="172"/>
      <c r="J266" s="173"/>
      <c r="K266" s="173"/>
      <c r="L266" s="217"/>
      <c r="M266" s="396"/>
      <c r="N266" s="397"/>
      <c r="O266" s="101"/>
      <c r="P266" s="99"/>
      <c r="Q266" s="99"/>
      <c r="R266" s="99"/>
      <c r="S266" s="99"/>
      <c r="T266" s="99"/>
      <c r="U266" s="203"/>
      <c r="V266" s="203"/>
      <c r="W266" s="204"/>
      <c r="X266" s="204"/>
      <c r="Y266" s="204"/>
      <c r="Z266" s="204"/>
      <c r="AA266" s="204"/>
      <c r="AB266" s="204"/>
      <c r="AC266" s="204"/>
      <c r="AD266" s="204"/>
      <c r="AE266" s="204"/>
      <c r="AF266" s="204"/>
    </row>
    <row r="267" spans="1:32" s="100" customFormat="1" ht="15" customHeight="1" outlineLevel="1" x14ac:dyDescent="0.25">
      <c r="A267" s="235" t="s">
        <v>780</v>
      </c>
      <c r="B267" s="242"/>
      <c r="C267" s="235"/>
      <c r="D267" s="430" t="s">
        <v>781</v>
      </c>
      <c r="E267" s="431"/>
      <c r="F267" s="199"/>
      <c r="G267" s="207"/>
      <c r="H267" s="220"/>
      <c r="I267" s="172"/>
      <c r="J267" s="173"/>
      <c r="K267" s="173"/>
      <c r="L267" s="217"/>
      <c r="M267" s="396"/>
      <c r="N267" s="397"/>
      <c r="O267" s="101"/>
      <c r="P267" s="99"/>
      <c r="Q267" s="99"/>
      <c r="R267" s="99"/>
      <c r="S267" s="99"/>
      <c r="T267" s="99"/>
      <c r="U267" s="198"/>
      <c r="V267" s="198"/>
      <c r="W267" s="198"/>
      <c r="X267" s="198"/>
      <c r="Y267" s="198"/>
      <c r="Z267" s="198"/>
      <c r="AA267" s="198"/>
      <c r="AB267" s="198"/>
      <c r="AC267" s="198"/>
      <c r="AD267" s="198"/>
      <c r="AE267" s="198"/>
      <c r="AF267" s="198"/>
    </row>
    <row r="268" spans="1:32" s="100" customFormat="1" ht="15" customHeight="1" outlineLevel="1" x14ac:dyDescent="0.25">
      <c r="A268" s="166" t="s">
        <v>782</v>
      </c>
      <c r="B268" s="167" t="s">
        <v>66</v>
      </c>
      <c r="C268" s="240">
        <v>10451</v>
      </c>
      <c r="D268" s="398" t="s">
        <v>503</v>
      </c>
      <c r="E268" s="399"/>
      <c r="F268" s="199"/>
      <c r="G268" s="207" t="s">
        <v>299</v>
      </c>
      <c r="H268" s="220">
        <v>3</v>
      </c>
      <c r="I268" s="172">
        <v>275.31</v>
      </c>
      <c r="J268" s="173">
        <f t="shared" si="28"/>
        <v>825.93000000000006</v>
      </c>
      <c r="K268" s="173">
        <f t="shared" si="29"/>
        <v>1008.6257160000001</v>
      </c>
      <c r="L268" s="217">
        <f t="shared" ref="L268:L276" si="31">K268/$K$289</f>
        <v>1.0950409783674019E-3</v>
      </c>
      <c r="M268" s="396"/>
      <c r="N268" s="397"/>
      <c r="O268" s="101"/>
      <c r="P268" s="99"/>
      <c r="Q268" s="99"/>
      <c r="R268" s="99"/>
      <c r="S268" s="99"/>
      <c r="T268" s="99"/>
      <c r="U268" s="198"/>
      <c r="V268" s="198"/>
      <c r="W268" s="198"/>
      <c r="X268" s="198"/>
      <c r="Y268" s="198"/>
      <c r="Z268" s="198"/>
      <c r="AA268" s="198"/>
      <c r="AB268" s="198"/>
      <c r="AC268" s="198"/>
      <c r="AD268" s="198"/>
      <c r="AE268" s="198"/>
      <c r="AF268" s="198"/>
    </row>
    <row r="269" spans="1:32" s="100" customFormat="1" ht="15" customHeight="1" outlineLevel="1" x14ac:dyDescent="0.25">
      <c r="A269" s="166" t="s">
        <v>783</v>
      </c>
      <c r="B269" s="167" t="s">
        <v>67</v>
      </c>
      <c r="C269" s="240">
        <v>84100</v>
      </c>
      <c r="D269" s="398" t="s">
        <v>505</v>
      </c>
      <c r="E269" s="399"/>
      <c r="F269" s="199"/>
      <c r="G269" s="207" t="s">
        <v>299</v>
      </c>
      <c r="H269" s="220">
        <v>6</v>
      </c>
      <c r="I269" s="172">
        <v>56.88</v>
      </c>
      <c r="J269" s="173">
        <f t="shared" si="28"/>
        <v>341.28000000000003</v>
      </c>
      <c r="K269" s="173">
        <f t="shared" si="29"/>
        <v>416.77113600000007</v>
      </c>
      <c r="L269" s="217">
        <f t="shared" si="31"/>
        <v>4.5247852129990063E-4</v>
      </c>
      <c r="M269" s="396"/>
      <c r="N269" s="397"/>
      <c r="O269" s="101"/>
      <c r="P269" s="99"/>
      <c r="Q269" s="99"/>
      <c r="R269" s="99"/>
      <c r="S269" s="99"/>
      <c r="T269" s="99"/>
      <c r="U269" s="198"/>
      <c r="V269" s="198"/>
      <c r="W269" s="198"/>
      <c r="X269" s="198"/>
      <c r="Y269" s="198"/>
      <c r="Z269" s="198"/>
      <c r="AA269" s="198"/>
      <c r="AB269" s="198"/>
      <c r="AC269" s="198"/>
      <c r="AD269" s="198"/>
      <c r="AE269" s="198"/>
      <c r="AF269" s="198"/>
    </row>
    <row r="270" spans="1:32" s="100" customFormat="1" ht="15" customHeight="1" outlineLevel="1" x14ac:dyDescent="0.25">
      <c r="A270" s="166" t="s">
        <v>784</v>
      </c>
      <c r="B270" s="167" t="s">
        <v>138</v>
      </c>
      <c r="C270" s="240" t="s">
        <v>507</v>
      </c>
      <c r="D270" s="398" t="s">
        <v>508</v>
      </c>
      <c r="E270" s="399"/>
      <c r="F270" s="199"/>
      <c r="G270" s="207" t="s">
        <v>319</v>
      </c>
      <c r="H270" s="220">
        <v>2</v>
      </c>
      <c r="I270" s="172">
        <v>271.00656349999997</v>
      </c>
      <c r="J270" s="173">
        <f t="shared" si="28"/>
        <v>542.01312699999994</v>
      </c>
      <c r="K270" s="173">
        <f t="shared" si="29"/>
        <v>661.90643069239991</v>
      </c>
      <c r="L270" s="217">
        <f t="shared" si="31"/>
        <v>7.1861608717210259E-4</v>
      </c>
      <c r="M270" s="396"/>
      <c r="N270" s="397"/>
      <c r="O270" s="101"/>
      <c r="P270" s="99"/>
      <c r="Q270" s="99"/>
      <c r="R270" s="99"/>
      <c r="S270" s="99"/>
      <c r="T270" s="99"/>
      <c r="U270" s="198"/>
      <c r="V270" s="198"/>
      <c r="W270" s="198"/>
      <c r="X270" s="198"/>
      <c r="Y270" s="198"/>
      <c r="Z270" s="198"/>
      <c r="AA270" s="198"/>
      <c r="AB270" s="198"/>
      <c r="AC270" s="198"/>
      <c r="AD270" s="198"/>
      <c r="AE270" s="198"/>
      <c r="AF270" s="198"/>
    </row>
    <row r="271" spans="1:32" s="100" customFormat="1" ht="15" customHeight="1" outlineLevel="1" x14ac:dyDescent="0.25">
      <c r="A271" s="166" t="s">
        <v>785</v>
      </c>
      <c r="B271" s="167" t="s">
        <v>66</v>
      </c>
      <c r="C271" s="240">
        <v>10401</v>
      </c>
      <c r="D271" s="398" t="s">
        <v>359</v>
      </c>
      <c r="E271" s="399"/>
      <c r="F271" s="199"/>
      <c r="G271" s="207" t="s">
        <v>340</v>
      </c>
      <c r="H271" s="220">
        <v>0.8</v>
      </c>
      <c r="I271" s="172">
        <v>53.29</v>
      </c>
      <c r="J271" s="173">
        <f t="shared" si="28"/>
        <v>42.632000000000005</v>
      </c>
      <c r="K271" s="173">
        <f t="shared" si="29"/>
        <v>52.062198400000007</v>
      </c>
      <c r="L271" s="217">
        <f t="shared" si="31"/>
        <v>5.6522691983290444E-5</v>
      </c>
      <c r="M271" s="396"/>
      <c r="N271" s="397"/>
      <c r="O271" s="101"/>
      <c r="P271" s="99"/>
      <c r="Q271" s="99"/>
      <c r="R271" s="99"/>
      <c r="S271" s="99"/>
      <c r="T271" s="99"/>
      <c r="U271" s="198"/>
      <c r="V271" s="198"/>
      <c r="W271" s="198"/>
      <c r="X271" s="198"/>
      <c r="Y271" s="198"/>
      <c r="Z271" s="198"/>
      <c r="AA271" s="198"/>
      <c r="AB271" s="198"/>
      <c r="AC271" s="198"/>
      <c r="AD271" s="198"/>
      <c r="AE271" s="198"/>
      <c r="AF271" s="198"/>
    </row>
    <row r="272" spans="1:32" s="100" customFormat="1" ht="15" customHeight="1" outlineLevel="1" x14ac:dyDescent="0.25">
      <c r="A272" s="166" t="s">
        <v>786</v>
      </c>
      <c r="B272" s="167" t="s">
        <v>66</v>
      </c>
      <c r="C272" s="240">
        <v>20216</v>
      </c>
      <c r="D272" s="398" t="s">
        <v>385</v>
      </c>
      <c r="E272" s="399"/>
      <c r="F272" s="199"/>
      <c r="G272" s="207" t="s">
        <v>340</v>
      </c>
      <c r="H272" s="220">
        <v>0.05</v>
      </c>
      <c r="I272" s="172">
        <v>334.73</v>
      </c>
      <c r="J272" s="173">
        <f t="shared" si="28"/>
        <v>16.736500000000003</v>
      </c>
      <c r="K272" s="173">
        <f t="shared" si="29"/>
        <v>20.438613800000006</v>
      </c>
      <c r="L272" s="217">
        <f t="shared" si="31"/>
        <v>2.2189717451171437E-5</v>
      </c>
      <c r="M272" s="396"/>
      <c r="N272" s="397"/>
      <c r="O272" s="101"/>
      <c r="P272" s="99"/>
      <c r="Q272" s="99"/>
      <c r="R272" s="99"/>
      <c r="S272" s="99"/>
      <c r="T272" s="99"/>
      <c r="U272" s="198"/>
      <c r="V272" s="198"/>
      <c r="W272" s="198"/>
      <c r="X272" s="198"/>
      <c r="Y272" s="198"/>
      <c r="Z272" s="198"/>
      <c r="AA272" s="198"/>
      <c r="AB272" s="198"/>
      <c r="AC272" s="198"/>
      <c r="AD272" s="198"/>
      <c r="AE272" s="198"/>
      <c r="AF272" s="198"/>
    </row>
    <row r="273" spans="1:32" s="100" customFormat="1" ht="15" customHeight="1" outlineLevel="1" x14ac:dyDescent="0.25">
      <c r="A273" s="166" t="s">
        <v>787</v>
      </c>
      <c r="B273" s="167" t="s">
        <v>75</v>
      </c>
      <c r="C273" s="243">
        <v>700000002</v>
      </c>
      <c r="D273" s="398" t="s">
        <v>512</v>
      </c>
      <c r="E273" s="399"/>
      <c r="F273" s="199"/>
      <c r="G273" s="207" t="s">
        <v>340</v>
      </c>
      <c r="H273" s="220">
        <v>0.08</v>
      </c>
      <c r="I273" s="172">
        <v>906.8605821781</v>
      </c>
      <c r="J273" s="173">
        <f t="shared" si="28"/>
        <v>72.548846574248003</v>
      </c>
      <c r="K273" s="173">
        <f t="shared" si="29"/>
        <v>88.59665143647166</v>
      </c>
      <c r="L273" s="217">
        <f t="shared" si="31"/>
        <v>9.6187279711465923E-5</v>
      </c>
      <c r="M273" s="396"/>
      <c r="N273" s="397"/>
      <c r="O273" s="101"/>
      <c r="P273" s="99"/>
      <c r="Q273" s="99"/>
      <c r="R273" s="99"/>
      <c r="S273" s="99"/>
      <c r="T273" s="99"/>
      <c r="U273" s="198"/>
      <c r="V273" s="198"/>
      <c r="W273" s="198"/>
      <c r="X273" s="198"/>
      <c r="Y273" s="198"/>
      <c r="Z273" s="198"/>
      <c r="AA273" s="198"/>
      <c r="AB273" s="198"/>
      <c r="AC273" s="198"/>
      <c r="AD273" s="198"/>
      <c r="AE273" s="198"/>
      <c r="AF273" s="198"/>
    </row>
    <row r="274" spans="1:32" s="100" customFormat="1" ht="15" customHeight="1" outlineLevel="1" x14ac:dyDescent="0.25">
      <c r="A274" s="166" t="s">
        <v>788</v>
      </c>
      <c r="B274" s="167" t="s">
        <v>66</v>
      </c>
      <c r="C274" s="240">
        <v>20610</v>
      </c>
      <c r="D274" s="398" t="s">
        <v>396</v>
      </c>
      <c r="E274" s="399"/>
      <c r="F274" s="199"/>
      <c r="G274" s="207" t="s">
        <v>340</v>
      </c>
      <c r="H274" s="220">
        <v>0.54</v>
      </c>
      <c r="I274" s="172">
        <v>26.64</v>
      </c>
      <c r="J274" s="173">
        <f t="shared" si="28"/>
        <v>14.385600000000002</v>
      </c>
      <c r="K274" s="173">
        <f t="shared" si="29"/>
        <v>17.567694720000002</v>
      </c>
      <c r="L274" s="217">
        <f t="shared" si="31"/>
        <v>1.9072828809223658E-5</v>
      </c>
      <c r="M274" s="396"/>
      <c r="N274" s="397"/>
      <c r="O274" s="101"/>
      <c r="P274" s="99"/>
      <c r="Q274" s="99"/>
      <c r="R274" s="99"/>
      <c r="S274" s="99"/>
      <c r="T274" s="99"/>
      <c r="U274" s="198"/>
      <c r="V274" s="198"/>
      <c r="W274" s="198"/>
      <c r="X274" s="198"/>
      <c r="Y274" s="198"/>
      <c r="Z274" s="198"/>
      <c r="AA274" s="198"/>
      <c r="AB274" s="198"/>
      <c r="AC274" s="198"/>
      <c r="AD274" s="198"/>
      <c r="AE274" s="198"/>
      <c r="AF274" s="198"/>
    </row>
    <row r="275" spans="1:32" s="100" customFormat="1" ht="15" customHeight="1" outlineLevel="1" x14ac:dyDescent="0.25">
      <c r="A275" s="166" t="s">
        <v>789</v>
      </c>
      <c r="B275" s="167" t="s">
        <v>66</v>
      </c>
      <c r="C275" s="240">
        <v>10210</v>
      </c>
      <c r="D275" s="398" t="s">
        <v>370</v>
      </c>
      <c r="E275" s="399"/>
      <c r="F275" s="199"/>
      <c r="G275" s="207" t="s">
        <v>340</v>
      </c>
      <c r="H275" s="220">
        <v>0.35</v>
      </c>
      <c r="I275" s="172">
        <v>9.67</v>
      </c>
      <c r="J275" s="173">
        <f t="shared" si="28"/>
        <v>3.3844999999999996</v>
      </c>
      <c r="K275" s="173">
        <f t="shared" si="29"/>
        <v>4.1331514</v>
      </c>
      <c r="L275" s="217">
        <f t="shared" si="31"/>
        <v>4.487264285453333E-6</v>
      </c>
      <c r="M275" s="396"/>
      <c r="N275" s="397"/>
      <c r="O275" s="101"/>
      <c r="P275" s="99"/>
      <c r="Q275" s="99"/>
      <c r="R275" s="99"/>
      <c r="S275" s="99"/>
      <c r="T275" s="99"/>
      <c r="U275" s="203"/>
      <c r="V275" s="203"/>
      <c r="W275" s="204"/>
      <c r="X275" s="204"/>
      <c r="Y275" s="204"/>
      <c r="Z275" s="204"/>
      <c r="AA275" s="204"/>
      <c r="AB275" s="204"/>
      <c r="AC275" s="204"/>
      <c r="AD275" s="204"/>
      <c r="AE275" s="204"/>
      <c r="AF275" s="204"/>
    </row>
    <row r="276" spans="1:32" s="100" customFormat="1" ht="15" customHeight="1" outlineLevel="1" x14ac:dyDescent="0.25">
      <c r="A276" s="166" t="s">
        <v>790</v>
      </c>
      <c r="B276" s="167" t="s">
        <v>66</v>
      </c>
      <c r="C276" s="240">
        <v>10310</v>
      </c>
      <c r="D276" s="398" t="s">
        <v>372</v>
      </c>
      <c r="E276" s="399"/>
      <c r="F276" s="199"/>
      <c r="G276" s="207" t="s">
        <v>373</v>
      </c>
      <c r="H276" s="220">
        <f>10*H275</f>
        <v>3.5</v>
      </c>
      <c r="I276" s="172">
        <v>1.71</v>
      </c>
      <c r="J276" s="173">
        <f t="shared" si="28"/>
        <v>5.9849999999999994</v>
      </c>
      <c r="K276" s="173">
        <f t="shared" si="29"/>
        <v>7.3088819999999997</v>
      </c>
      <c r="L276" s="217">
        <f t="shared" si="31"/>
        <v>7.935079553386969E-6</v>
      </c>
      <c r="M276" s="396"/>
      <c r="N276" s="397"/>
      <c r="O276" s="101"/>
      <c r="P276" s="99"/>
      <c r="Q276" s="99"/>
      <c r="R276" s="99"/>
      <c r="S276" s="99"/>
      <c r="T276" s="99"/>
      <c r="U276" s="198"/>
      <c r="V276" s="198"/>
      <c r="W276" s="198"/>
      <c r="X276" s="198"/>
      <c r="Y276" s="198"/>
      <c r="Z276" s="198"/>
      <c r="AA276" s="198"/>
      <c r="AB276" s="198"/>
      <c r="AC276" s="198"/>
      <c r="AD276" s="198"/>
      <c r="AE276" s="198"/>
      <c r="AF276" s="198"/>
    </row>
    <row r="277" spans="1:32" s="100" customFormat="1" ht="15" customHeight="1" outlineLevel="1" x14ac:dyDescent="0.25">
      <c r="A277" s="166"/>
      <c r="B277" s="167"/>
      <c r="C277" s="166"/>
      <c r="D277" s="398"/>
      <c r="E277" s="399"/>
      <c r="F277" s="199"/>
      <c r="G277" s="207"/>
      <c r="H277" s="220"/>
      <c r="I277" s="172"/>
      <c r="J277" s="173"/>
      <c r="K277" s="173"/>
      <c r="L277" s="217"/>
      <c r="M277" s="396"/>
      <c r="N277" s="397"/>
      <c r="O277" s="101"/>
      <c r="P277" s="99"/>
      <c r="Q277" s="99"/>
      <c r="R277" s="99"/>
      <c r="S277" s="99"/>
      <c r="T277" s="99"/>
      <c r="U277" s="198"/>
      <c r="V277" s="198"/>
      <c r="W277" s="198"/>
      <c r="X277" s="198"/>
      <c r="Y277" s="198"/>
      <c r="Z277" s="198"/>
      <c r="AA277" s="198"/>
      <c r="AB277" s="198"/>
      <c r="AC277" s="198"/>
      <c r="AD277" s="198"/>
      <c r="AE277" s="198"/>
      <c r="AF277" s="198"/>
    </row>
    <row r="278" spans="1:32" s="100" customFormat="1" ht="18" customHeight="1" x14ac:dyDescent="0.25">
      <c r="A278" s="193" t="s">
        <v>516</v>
      </c>
      <c r="B278" s="194"/>
      <c r="C278" s="193"/>
      <c r="D278" s="404" t="s">
        <v>517</v>
      </c>
      <c r="E278" s="405"/>
      <c r="F278" s="195"/>
      <c r="G278" s="196"/>
      <c r="H278" s="233"/>
      <c r="I278" s="187"/>
      <c r="J278" s="164">
        <f>SUBTOTAL(9,J279:J284)</f>
        <v>1067.9082871999999</v>
      </c>
      <c r="K278" s="164">
        <f>SUBTOTAL(9,K279:K284)</f>
        <v>1304.12960032864</v>
      </c>
      <c r="L278" s="216">
        <f>SUBTOTAL(9,L279:L284)</f>
        <v>1.4158625254224258E-3</v>
      </c>
      <c r="M278" s="406"/>
      <c r="N278" s="407"/>
      <c r="O278" s="101"/>
      <c r="P278" s="99"/>
      <c r="Q278" s="99"/>
      <c r="R278" s="99"/>
      <c r="S278" s="99"/>
      <c r="T278" s="99"/>
    </row>
    <row r="279" spans="1:32" s="102" customFormat="1" ht="15" customHeight="1" outlineLevel="1" x14ac:dyDescent="0.25">
      <c r="A279" s="166"/>
      <c r="B279" s="167"/>
      <c r="C279" s="166"/>
      <c r="D279" s="398"/>
      <c r="E279" s="399"/>
      <c r="F279" s="199"/>
      <c r="G279" s="207"/>
      <c r="H279" s="220"/>
      <c r="I279" s="172"/>
      <c r="J279" s="173"/>
      <c r="K279" s="173"/>
      <c r="L279" s="217"/>
      <c r="M279" s="396"/>
      <c r="N279" s="397"/>
      <c r="O279" s="101"/>
      <c r="P279" s="99"/>
      <c r="Q279" s="99"/>
      <c r="R279" s="99"/>
      <c r="S279" s="99"/>
      <c r="T279" s="99"/>
      <c r="U279" s="117"/>
      <c r="V279" s="117"/>
      <c r="W279" s="117"/>
      <c r="X279" s="117"/>
      <c r="Y279" s="117"/>
      <c r="Z279" s="117"/>
      <c r="AA279" s="117"/>
      <c r="AB279" s="117"/>
      <c r="AC279" s="117"/>
      <c r="AD279" s="117"/>
      <c r="AE279" s="117"/>
      <c r="AF279" s="117"/>
    </row>
    <row r="280" spans="1:32" s="100" customFormat="1" ht="15" customHeight="1" outlineLevel="1" x14ac:dyDescent="0.25">
      <c r="A280" s="235" t="s">
        <v>518</v>
      </c>
      <c r="B280" s="167"/>
      <c r="C280" s="166"/>
      <c r="D280" s="430" t="s">
        <v>519</v>
      </c>
      <c r="E280" s="431"/>
      <c r="F280" s="199"/>
      <c r="G280" s="207"/>
      <c r="H280" s="220"/>
      <c r="I280" s="172"/>
      <c r="J280" s="173"/>
      <c r="K280" s="173"/>
      <c r="L280" s="217"/>
      <c r="M280" s="396"/>
      <c r="N280" s="397"/>
      <c r="O280" s="101"/>
      <c r="P280" s="99"/>
      <c r="Q280" s="99"/>
      <c r="R280" s="99"/>
      <c r="S280" s="99"/>
      <c r="T280" s="99"/>
      <c r="U280" s="198"/>
      <c r="V280" s="198"/>
      <c r="W280" s="198"/>
      <c r="X280" s="198"/>
      <c r="Y280" s="198"/>
      <c r="Z280" s="198"/>
      <c r="AA280" s="198"/>
      <c r="AB280" s="198"/>
      <c r="AC280" s="198"/>
      <c r="AD280" s="198"/>
      <c r="AE280" s="198"/>
      <c r="AF280" s="198"/>
    </row>
    <row r="281" spans="1:32" s="100" customFormat="1" ht="15" customHeight="1" outlineLevel="1" x14ac:dyDescent="0.25">
      <c r="A281" s="166" t="s">
        <v>520</v>
      </c>
      <c r="B281" s="167" t="s">
        <v>138</v>
      </c>
      <c r="C281" s="166" t="s">
        <v>521</v>
      </c>
      <c r="D281" s="398" t="s">
        <v>522</v>
      </c>
      <c r="E281" s="399"/>
      <c r="F281" s="199"/>
      <c r="G281" s="207" t="s">
        <v>319</v>
      </c>
      <c r="H281" s="220">
        <v>4</v>
      </c>
      <c r="I281" s="172">
        <v>169.58643079999999</v>
      </c>
      <c r="J281" s="173">
        <f t="shared" ref="J281:J283" si="32">I281*H281</f>
        <v>678.34572319999995</v>
      </c>
      <c r="K281" s="173">
        <f t="shared" ref="K281:K283" si="33">J281*(1+$K$12)</f>
        <v>828.39579717183994</v>
      </c>
      <c r="L281" s="217">
        <f>K281/$K$289</f>
        <v>8.9936963714148976E-4</v>
      </c>
      <c r="M281" s="396"/>
      <c r="N281" s="397"/>
      <c r="O281" s="101"/>
      <c r="P281" s="99"/>
      <c r="Q281" s="99"/>
      <c r="R281" s="99"/>
      <c r="S281" s="99"/>
      <c r="T281" s="99"/>
      <c r="U281" s="198"/>
      <c r="V281" s="198"/>
      <c r="W281" s="198"/>
      <c r="X281" s="198"/>
      <c r="Y281" s="198"/>
      <c r="Z281" s="198"/>
      <c r="AA281" s="198"/>
      <c r="AB281" s="198"/>
      <c r="AC281" s="198"/>
      <c r="AD281" s="198"/>
      <c r="AE281" s="198"/>
      <c r="AF281" s="198"/>
    </row>
    <row r="282" spans="1:32" s="100" customFormat="1" ht="15" customHeight="1" outlineLevel="1" x14ac:dyDescent="0.25">
      <c r="A282" s="166" t="s">
        <v>523</v>
      </c>
      <c r="B282" s="167" t="s">
        <v>138</v>
      </c>
      <c r="C282" s="166" t="s">
        <v>524</v>
      </c>
      <c r="D282" s="398" t="s">
        <v>525</v>
      </c>
      <c r="E282" s="399"/>
      <c r="F282" s="199"/>
      <c r="G282" s="207" t="s">
        <v>319</v>
      </c>
      <c r="H282" s="220">
        <v>10</v>
      </c>
      <c r="I282" s="172">
        <v>13.936256400000001</v>
      </c>
      <c r="J282" s="173">
        <f t="shared" si="32"/>
        <v>139.36256400000002</v>
      </c>
      <c r="K282" s="173">
        <f t="shared" si="33"/>
        <v>170.18956315680003</v>
      </c>
      <c r="L282" s="217">
        <f>K282/$K$289</f>
        <v>1.8477076559799216E-4</v>
      </c>
      <c r="M282" s="396"/>
      <c r="N282" s="397"/>
      <c r="O282" s="101"/>
      <c r="P282" s="99"/>
      <c r="Q282" s="99"/>
      <c r="R282" s="99"/>
      <c r="S282" s="99"/>
      <c r="T282" s="99"/>
      <c r="U282" s="198"/>
      <c r="V282" s="198"/>
      <c r="W282" s="198"/>
      <c r="X282" s="198"/>
      <c r="Y282" s="198"/>
      <c r="Z282" s="198"/>
      <c r="AA282" s="198"/>
      <c r="AB282" s="198"/>
      <c r="AC282" s="198"/>
      <c r="AD282" s="198"/>
      <c r="AE282" s="198"/>
      <c r="AF282" s="198"/>
    </row>
    <row r="283" spans="1:32" s="100" customFormat="1" ht="15" customHeight="1" outlineLevel="1" x14ac:dyDescent="0.25">
      <c r="A283" s="166" t="s">
        <v>526</v>
      </c>
      <c r="B283" s="167" t="s">
        <v>138</v>
      </c>
      <c r="C283" s="166" t="s">
        <v>527</v>
      </c>
      <c r="D283" s="398" t="s">
        <v>528</v>
      </c>
      <c r="E283" s="399"/>
      <c r="F283" s="199"/>
      <c r="G283" s="207" t="s">
        <v>299</v>
      </c>
      <c r="H283" s="220">
        <v>10</v>
      </c>
      <c r="I283" s="172">
        <v>25.02</v>
      </c>
      <c r="J283" s="173">
        <f t="shared" si="32"/>
        <v>250.2</v>
      </c>
      <c r="K283" s="173">
        <f t="shared" si="33"/>
        <v>305.54424</v>
      </c>
      <c r="L283" s="217">
        <f>K283/$K$289</f>
        <v>3.3172212268294394E-4</v>
      </c>
      <c r="M283" s="396"/>
      <c r="N283" s="397"/>
      <c r="O283" s="101"/>
      <c r="P283" s="99"/>
      <c r="Q283" s="99"/>
      <c r="R283" s="99"/>
      <c r="S283" s="99"/>
      <c r="T283" s="99"/>
      <c r="U283" s="198"/>
      <c r="V283" s="198"/>
      <c r="W283" s="198"/>
      <c r="X283" s="198"/>
      <c r="Y283" s="198"/>
      <c r="Z283" s="198"/>
      <c r="AA283" s="198"/>
      <c r="AB283" s="198"/>
      <c r="AC283" s="198"/>
      <c r="AD283" s="198"/>
      <c r="AE283" s="198"/>
      <c r="AF283" s="198"/>
    </row>
    <row r="284" spans="1:32" s="100" customFormat="1" ht="15" customHeight="1" outlineLevel="1" x14ac:dyDescent="0.25">
      <c r="A284" s="166"/>
      <c r="B284" s="167"/>
      <c r="C284" s="166"/>
      <c r="D284" s="398"/>
      <c r="E284" s="399"/>
      <c r="F284" s="199"/>
      <c r="G284" s="207"/>
      <c r="H284" s="220"/>
      <c r="I284" s="172"/>
      <c r="J284" s="173"/>
      <c r="K284" s="173"/>
      <c r="L284" s="217"/>
      <c r="M284" s="396"/>
      <c r="N284" s="397"/>
      <c r="O284" s="101"/>
      <c r="P284" s="99"/>
      <c r="Q284" s="99"/>
      <c r="R284" s="99"/>
      <c r="S284" s="99"/>
      <c r="T284" s="99"/>
      <c r="U284" s="203"/>
      <c r="V284" s="203"/>
      <c r="W284" s="204"/>
      <c r="X284" s="204"/>
      <c r="Y284" s="204"/>
      <c r="Z284" s="204"/>
      <c r="AA284" s="204"/>
      <c r="AB284" s="204"/>
      <c r="AC284" s="204"/>
      <c r="AD284" s="204"/>
      <c r="AE284" s="204"/>
      <c r="AF284" s="204"/>
    </row>
    <row r="285" spans="1:32" s="100" customFormat="1" ht="18" customHeight="1" x14ac:dyDescent="0.25">
      <c r="A285" s="193" t="s">
        <v>529</v>
      </c>
      <c r="B285" s="194"/>
      <c r="C285" s="193"/>
      <c r="D285" s="404" t="s">
        <v>530</v>
      </c>
      <c r="E285" s="405"/>
      <c r="F285" s="195"/>
      <c r="G285" s="196"/>
      <c r="H285" s="233"/>
      <c r="I285" s="187"/>
      <c r="J285" s="164">
        <f>SUBTOTAL(9,J286:J288)</f>
        <v>6929</v>
      </c>
      <c r="K285" s="164">
        <f>SUBTOTAL(9,K286:K288)</f>
        <v>8461.6948000000011</v>
      </c>
      <c r="L285" s="216">
        <f>SUBTOTAL(9,L286:L288)</f>
        <v>9.186661023461707E-3</v>
      </c>
      <c r="M285" s="406"/>
      <c r="N285" s="407"/>
      <c r="O285" s="101"/>
      <c r="P285" s="99"/>
      <c r="Q285" s="99"/>
      <c r="R285" s="99"/>
      <c r="S285" s="99"/>
      <c r="T285" s="99"/>
    </row>
    <row r="286" spans="1:32" s="102" customFormat="1" ht="15" customHeight="1" outlineLevel="1" x14ac:dyDescent="0.25">
      <c r="A286" s="166"/>
      <c r="B286" s="167"/>
      <c r="C286" s="166"/>
      <c r="D286" s="398"/>
      <c r="E286" s="399"/>
      <c r="F286" s="199"/>
      <c r="G286" s="207"/>
      <c r="H286" s="220"/>
      <c r="I286" s="172"/>
      <c r="J286" s="173"/>
      <c r="K286" s="173"/>
      <c r="L286" s="217"/>
      <c r="M286" s="396"/>
      <c r="N286" s="397"/>
      <c r="O286" s="101"/>
      <c r="P286" s="99"/>
      <c r="Q286" s="99"/>
      <c r="R286" s="99"/>
      <c r="S286" s="99"/>
      <c r="T286" s="99"/>
      <c r="U286" s="117"/>
      <c r="V286" s="117"/>
      <c r="W286" s="117"/>
      <c r="X286" s="117"/>
      <c r="Y286" s="117"/>
      <c r="Z286" s="117"/>
      <c r="AA286" s="117"/>
      <c r="AB286" s="117"/>
      <c r="AC286" s="117"/>
      <c r="AD286" s="117"/>
      <c r="AE286" s="117"/>
      <c r="AF286" s="117"/>
    </row>
    <row r="287" spans="1:32" s="100" customFormat="1" ht="15" customHeight="1" outlineLevel="1" x14ac:dyDescent="0.25">
      <c r="A287" s="166" t="s">
        <v>531</v>
      </c>
      <c r="B287" s="167" t="s">
        <v>66</v>
      </c>
      <c r="C287" s="240">
        <v>170401</v>
      </c>
      <c r="D287" s="398" t="s">
        <v>530</v>
      </c>
      <c r="E287" s="399"/>
      <c r="F287" s="199"/>
      <c r="G287" s="207" t="s">
        <v>299</v>
      </c>
      <c r="H287" s="220">
        <v>650</v>
      </c>
      <c r="I287" s="172">
        <v>10.66</v>
      </c>
      <c r="J287" s="173">
        <f t="shared" ref="J287" si="34">I287*H287</f>
        <v>6929</v>
      </c>
      <c r="K287" s="173">
        <f t="shared" ref="K287" si="35">J287*(1+$K$12)</f>
        <v>8461.6948000000011</v>
      </c>
      <c r="L287" s="217">
        <f>K287/$K$289</f>
        <v>9.186661023461707E-3</v>
      </c>
      <c r="M287" s="396"/>
      <c r="N287" s="397"/>
      <c r="O287" s="101"/>
      <c r="P287" s="99"/>
      <c r="Q287" s="99"/>
      <c r="R287" s="99"/>
      <c r="S287" s="99"/>
      <c r="T287" s="99"/>
      <c r="U287" s="198"/>
      <c r="V287" s="198"/>
      <c r="W287" s="198"/>
      <c r="X287" s="198"/>
      <c r="Y287" s="198"/>
      <c r="Z287" s="198"/>
      <c r="AA287" s="198"/>
      <c r="AB287" s="198"/>
      <c r="AC287" s="198"/>
      <c r="AD287" s="198"/>
      <c r="AE287" s="198"/>
      <c r="AF287" s="198"/>
    </row>
    <row r="288" spans="1:32" s="100" customFormat="1" ht="15" customHeight="1" outlineLevel="1" x14ac:dyDescent="0.25">
      <c r="A288" s="166"/>
      <c r="B288" s="167"/>
      <c r="C288" s="244"/>
      <c r="D288" s="398"/>
      <c r="E288" s="399"/>
      <c r="F288" s="199"/>
      <c r="G288" s="201"/>
      <c r="H288" s="245"/>
      <c r="I288" s="172"/>
      <c r="J288" s="173"/>
      <c r="K288" s="173"/>
      <c r="L288" s="217"/>
      <c r="M288" s="396"/>
      <c r="N288" s="397"/>
      <c r="O288" s="101"/>
      <c r="P288" s="99"/>
      <c r="Q288" s="99"/>
      <c r="R288" s="99"/>
      <c r="S288" s="99"/>
      <c r="T288" s="99"/>
      <c r="U288" s="198"/>
      <c r="V288" s="198"/>
      <c r="W288" s="198"/>
      <c r="X288" s="198"/>
      <c r="Y288" s="198"/>
      <c r="Z288" s="198"/>
      <c r="AA288" s="198"/>
      <c r="AB288" s="198"/>
      <c r="AC288" s="198"/>
      <c r="AD288" s="198"/>
      <c r="AE288" s="198"/>
      <c r="AF288" s="198"/>
    </row>
    <row r="289" spans="1:20" ht="36.75" customHeight="1" x14ac:dyDescent="0.25">
      <c r="A289" s="210"/>
      <c r="B289" s="210"/>
      <c r="C289" s="211"/>
      <c r="D289" s="400" t="s">
        <v>64</v>
      </c>
      <c r="E289" s="400"/>
      <c r="F289" s="400"/>
      <c r="G289" s="400"/>
      <c r="H289" s="400"/>
      <c r="I289" s="400"/>
      <c r="J289" s="212">
        <f>SUBTOTAL(9,J14:J288)</f>
        <v>754245.74633853382</v>
      </c>
      <c r="K289" s="212">
        <f>SUBTOTAL(9,K14:K288)</f>
        <v>921084.90542861843</v>
      </c>
      <c r="L289" s="283">
        <f>SUBTOTAL(9,L14:L288)</f>
        <v>1.0000000000000004</v>
      </c>
      <c r="M289" s="401"/>
      <c r="N289" s="401"/>
      <c r="P289" s="99"/>
      <c r="Q289" s="99"/>
      <c r="R289" s="99"/>
      <c r="S289" s="99"/>
      <c r="T289" s="99"/>
    </row>
  </sheetData>
  <mergeCells count="568">
    <mergeCell ref="F5:H5"/>
    <mergeCell ref="F6:H6"/>
    <mergeCell ref="D7:H7"/>
    <mergeCell ref="D8:H8"/>
    <mergeCell ref="D9:J9"/>
    <mergeCell ref="D10:J10"/>
    <mergeCell ref="D1:J2"/>
    <mergeCell ref="K2:N2"/>
    <mergeCell ref="D3:H3"/>
    <mergeCell ref="I3:J3"/>
    <mergeCell ref="M3:N3"/>
    <mergeCell ref="D4:H4"/>
    <mergeCell ref="I4:J4"/>
    <mergeCell ref="H11:H12"/>
    <mergeCell ref="I11:I12"/>
    <mergeCell ref="J11:J12"/>
    <mergeCell ref="L11:L12"/>
    <mergeCell ref="M11:N12"/>
    <mergeCell ref="D14:E14"/>
    <mergeCell ref="M14:N14"/>
    <mergeCell ref="A11:A12"/>
    <mergeCell ref="B11:B12"/>
    <mergeCell ref="C11:C12"/>
    <mergeCell ref="D11:E12"/>
    <mergeCell ref="F11:F12"/>
    <mergeCell ref="G11:G12"/>
    <mergeCell ref="D18:E18"/>
    <mergeCell ref="M18:N18"/>
    <mergeCell ref="D19:E19"/>
    <mergeCell ref="M19:N19"/>
    <mergeCell ref="D20:E20"/>
    <mergeCell ref="M20:N20"/>
    <mergeCell ref="D15:E15"/>
    <mergeCell ref="M15:N15"/>
    <mergeCell ref="D16:E16"/>
    <mergeCell ref="M16:N16"/>
    <mergeCell ref="D17:E17"/>
    <mergeCell ref="M17:N17"/>
    <mergeCell ref="D24:E24"/>
    <mergeCell ref="M24:N24"/>
    <mergeCell ref="D25:E25"/>
    <mergeCell ref="M25:N25"/>
    <mergeCell ref="M26:N26"/>
    <mergeCell ref="D27:E27"/>
    <mergeCell ref="M27:N27"/>
    <mergeCell ref="D21:E21"/>
    <mergeCell ref="M21:N21"/>
    <mergeCell ref="D22:E22"/>
    <mergeCell ref="M22:N22"/>
    <mergeCell ref="D23:E23"/>
    <mergeCell ref="M23:N23"/>
    <mergeCell ref="D31:E31"/>
    <mergeCell ref="M31:N31"/>
    <mergeCell ref="D32:E32"/>
    <mergeCell ref="M32:N32"/>
    <mergeCell ref="D33:E33"/>
    <mergeCell ref="M33:N33"/>
    <mergeCell ref="D28:E28"/>
    <mergeCell ref="M28:N28"/>
    <mergeCell ref="D29:E29"/>
    <mergeCell ref="M29:N29"/>
    <mergeCell ref="D30:E30"/>
    <mergeCell ref="M30:N30"/>
    <mergeCell ref="D38:E38"/>
    <mergeCell ref="M38:N38"/>
    <mergeCell ref="M39:N39"/>
    <mergeCell ref="D40:E40"/>
    <mergeCell ref="M40:N40"/>
    <mergeCell ref="D41:E41"/>
    <mergeCell ref="M41:N41"/>
    <mergeCell ref="D34:E34"/>
    <mergeCell ref="M34:N34"/>
    <mergeCell ref="D35:E35"/>
    <mergeCell ref="M35:N35"/>
    <mergeCell ref="D36:E36"/>
    <mergeCell ref="D37:E37"/>
    <mergeCell ref="M37:N37"/>
    <mergeCell ref="D45:E45"/>
    <mergeCell ref="M45:N45"/>
    <mergeCell ref="D46:E46"/>
    <mergeCell ref="M46:N46"/>
    <mergeCell ref="D47:E47"/>
    <mergeCell ref="M47:N47"/>
    <mergeCell ref="D42:E42"/>
    <mergeCell ref="M42:N42"/>
    <mergeCell ref="D43:E43"/>
    <mergeCell ref="M43:N43"/>
    <mergeCell ref="D44:E44"/>
    <mergeCell ref="M44:N44"/>
    <mergeCell ref="M52:N52"/>
    <mergeCell ref="D53:E53"/>
    <mergeCell ref="M53:N53"/>
    <mergeCell ref="D54:E54"/>
    <mergeCell ref="M54:N54"/>
    <mergeCell ref="D55:E55"/>
    <mergeCell ref="M55:N55"/>
    <mergeCell ref="M48:N48"/>
    <mergeCell ref="D49:E49"/>
    <mergeCell ref="M49:N49"/>
    <mergeCell ref="D50:E50"/>
    <mergeCell ref="M50:N50"/>
    <mergeCell ref="M51:N51"/>
    <mergeCell ref="D59:E59"/>
    <mergeCell ref="M59:N59"/>
    <mergeCell ref="D60:E60"/>
    <mergeCell ref="M60:N60"/>
    <mergeCell ref="D61:E61"/>
    <mergeCell ref="M61:N61"/>
    <mergeCell ref="D56:E56"/>
    <mergeCell ref="M56:N56"/>
    <mergeCell ref="D57:E57"/>
    <mergeCell ref="M57:N57"/>
    <mergeCell ref="D58:E58"/>
    <mergeCell ref="M58:N58"/>
    <mergeCell ref="D65:E65"/>
    <mergeCell ref="M65:N65"/>
    <mergeCell ref="D66:E66"/>
    <mergeCell ref="M66:N66"/>
    <mergeCell ref="D67:E67"/>
    <mergeCell ref="M67:N67"/>
    <mergeCell ref="D62:E62"/>
    <mergeCell ref="M62:N62"/>
    <mergeCell ref="D63:E63"/>
    <mergeCell ref="M63:N63"/>
    <mergeCell ref="D64:E64"/>
    <mergeCell ref="M64:N64"/>
    <mergeCell ref="D71:E71"/>
    <mergeCell ref="M71:N71"/>
    <mergeCell ref="D72:E72"/>
    <mergeCell ref="M72:N72"/>
    <mergeCell ref="D73:E73"/>
    <mergeCell ref="M73:N73"/>
    <mergeCell ref="D68:E68"/>
    <mergeCell ref="M68:N68"/>
    <mergeCell ref="D69:E69"/>
    <mergeCell ref="M69:N69"/>
    <mergeCell ref="D70:E70"/>
    <mergeCell ref="M70:N70"/>
    <mergeCell ref="D77:E77"/>
    <mergeCell ref="M77:N77"/>
    <mergeCell ref="D78:E78"/>
    <mergeCell ref="M78:N78"/>
    <mergeCell ref="D79:E79"/>
    <mergeCell ref="M79:N79"/>
    <mergeCell ref="D74:E74"/>
    <mergeCell ref="M74:N74"/>
    <mergeCell ref="D75:E75"/>
    <mergeCell ref="M75:N75"/>
    <mergeCell ref="D76:E76"/>
    <mergeCell ref="M76:N76"/>
    <mergeCell ref="D83:E83"/>
    <mergeCell ref="M83:N83"/>
    <mergeCell ref="D84:E84"/>
    <mergeCell ref="M84:N84"/>
    <mergeCell ref="D85:E85"/>
    <mergeCell ref="M85:N85"/>
    <mergeCell ref="D80:E80"/>
    <mergeCell ref="M80:N80"/>
    <mergeCell ref="D81:E81"/>
    <mergeCell ref="M81:N81"/>
    <mergeCell ref="D82:E82"/>
    <mergeCell ref="M82:N82"/>
    <mergeCell ref="D89:E89"/>
    <mergeCell ref="M89:N89"/>
    <mergeCell ref="D90:E90"/>
    <mergeCell ref="M90:N90"/>
    <mergeCell ref="D91:E91"/>
    <mergeCell ref="M91:N91"/>
    <mergeCell ref="D86:E86"/>
    <mergeCell ref="M86:N86"/>
    <mergeCell ref="D87:E87"/>
    <mergeCell ref="M87:N87"/>
    <mergeCell ref="D88:E88"/>
    <mergeCell ref="M88:N88"/>
    <mergeCell ref="D95:E95"/>
    <mergeCell ref="M95:N95"/>
    <mergeCell ref="D96:E96"/>
    <mergeCell ref="M96:N96"/>
    <mergeCell ref="D97:E97"/>
    <mergeCell ref="M97:N97"/>
    <mergeCell ref="D92:E92"/>
    <mergeCell ref="M92:N92"/>
    <mergeCell ref="D93:E93"/>
    <mergeCell ref="M93:N93"/>
    <mergeCell ref="D94:E94"/>
    <mergeCell ref="M94:N94"/>
    <mergeCell ref="D101:E101"/>
    <mergeCell ref="M101:N101"/>
    <mergeCell ref="D102:E102"/>
    <mergeCell ref="M102:N102"/>
    <mergeCell ref="D103:E103"/>
    <mergeCell ref="M103:N103"/>
    <mergeCell ref="D98:E98"/>
    <mergeCell ref="M98:N98"/>
    <mergeCell ref="D99:E99"/>
    <mergeCell ref="M99:N99"/>
    <mergeCell ref="D100:E100"/>
    <mergeCell ref="M100:N100"/>
    <mergeCell ref="D107:E107"/>
    <mergeCell ref="M107:N107"/>
    <mergeCell ref="D108:E108"/>
    <mergeCell ref="M108:N108"/>
    <mergeCell ref="D109:E109"/>
    <mergeCell ref="M109:N109"/>
    <mergeCell ref="D104:E104"/>
    <mergeCell ref="M104:N104"/>
    <mergeCell ref="D105:E105"/>
    <mergeCell ref="M105:N105"/>
    <mergeCell ref="D106:E106"/>
    <mergeCell ref="M106:N106"/>
    <mergeCell ref="D113:E113"/>
    <mergeCell ref="M113:N113"/>
    <mergeCell ref="D114:E114"/>
    <mergeCell ref="M114:N114"/>
    <mergeCell ref="D115:E115"/>
    <mergeCell ref="M115:N115"/>
    <mergeCell ref="D110:E110"/>
    <mergeCell ref="M110:N110"/>
    <mergeCell ref="D111:E111"/>
    <mergeCell ref="M111:N111"/>
    <mergeCell ref="D112:E112"/>
    <mergeCell ref="M112:N112"/>
    <mergeCell ref="D119:E119"/>
    <mergeCell ref="M119:N119"/>
    <mergeCell ref="D120:E120"/>
    <mergeCell ref="M120:N120"/>
    <mergeCell ref="D121:E121"/>
    <mergeCell ref="M121:N121"/>
    <mergeCell ref="D116:E116"/>
    <mergeCell ref="M116:N116"/>
    <mergeCell ref="D117:E117"/>
    <mergeCell ref="M117:N117"/>
    <mergeCell ref="D118:E118"/>
    <mergeCell ref="M118:N118"/>
    <mergeCell ref="D125:E125"/>
    <mergeCell ref="M125:N125"/>
    <mergeCell ref="D126:E126"/>
    <mergeCell ref="M126:N126"/>
    <mergeCell ref="D127:E127"/>
    <mergeCell ref="M127:N127"/>
    <mergeCell ref="D122:E122"/>
    <mergeCell ref="M122:N122"/>
    <mergeCell ref="D123:E123"/>
    <mergeCell ref="M123:N123"/>
    <mergeCell ref="D124:E124"/>
    <mergeCell ref="M124:N124"/>
    <mergeCell ref="D131:E131"/>
    <mergeCell ref="M131:N131"/>
    <mergeCell ref="D132:E132"/>
    <mergeCell ref="M132:N132"/>
    <mergeCell ref="D133:E133"/>
    <mergeCell ref="M133:N133"/>
    <mergeCell ref="D128:E128"/>
    <mergeCell ref="M128:N128"/>
    <mergeCell ref="D129:E129"/>
    <mergeCell ref="M129:N129"/>
    <mergeCell ref="D130:E130"/>
    <mergeCell ref="M130:N130"/>
    <mergeCell ref="D137:E137"/>
    <mergeCell ref="M137:N137"/>
    <mergeCell ref="D138:E138"/>
    <mergeCell ref="M138:N138"/>
    <mergeCell ref="D139:E139"/>
    <mergeCell ref="M139:N139"/>
    <mergeCell ref="D134:E134"/>
    <mergeCell ref="M134:N134"/>
    <mergeCell ref="D135:E135"/>
    <mergeCell ref="M135:N135"/>
    <mergeCell ref="D136:E136"/>
    <mergeCell ref="M136:N136"/>
    <mergeCell ref="D143:E143"/>
    <mergeCell ref="M143:N143"/>
    <mergeCell ref="D144:E144"/>
    <mergeCell ref="M144:N144"/>
    <mergeCell ref="D145:E145"/>
    <mergeCell ref="M145:N145"/>
    <mergeCell ref="D140:E140"/>
    <mergeCell ref="M140:N140"/>
    <mergeCell ref="D141:E141"/>
    <mergeCell ref="M141:N141"/>
    <mergeCell ref="D142:E142"/>
    <mergeCell ref="M142:N142"/>
    <mergeCell ref="D149:E149"/>
    <mergeCell ref="M149:N149"/>
    <mergeCell ref="D150:E150"/>
    <mergeCell ref="M150:N150"/>
    <mergeCell ref="D151:E151"/>
    <mergeCell ref="M151:N151"/>
    <mergeCell ref="D146:E146"/>
    <mergeCell ref="M146:N146"/>
    <mergeCell ref="D147:E147"/>
    <mergeCell ref="M147:N147"/>
    <mergeCell ref="D148:E148"/>
    <mergeCell ref="M148:N148"/>
    <mergeCell ref="D155:E155"/>
    <mergeCell ref="M155:N155"/>
    <mergeCell ref="D156:E156"/>
    <mergeCell ref="M156:N156"/>
    <mergeCell ref="D157:E157"/>
    <mergeCell ref="M157:N157"/>
    <mergeCell ref="D152:E152"/>
    <mergeCell ref="M152:N152"/>
    <mergeCell ref="D153:E153"/>
    <mergeCell ref="M153:N153"/>
    <mergeCell ref="D154:E154"/>
    <mergeCell ref="M154:N154"/>
    <mergeCell ref="D161:E161"/>
    <mergeCell ref="M161:N161"/>
    <mergeCell ref="D162:E162"/>
    <mergeCell ref="M162:N162"/>
    <mergeCell ref="M163:N163"/>
    <mergeCell ref="M164:N164"/>
    <mergeCell ref="D158:E158"/>
    <mergeCell ref="M158:N158"/>
    <mergeCell ref="D159:E159"/>
    <mergeCell ref="M159:N159"/>
    <mergeCell ref="D160:E160"/>
    <mergeCell ref="M160:N160"/>
    <mergeCell ref="D168:E168"/>
    <mergeCell ref="M168:N168"/>
    <mergeCell ref="D169:E169"/>
    <mergeCell ref="M169:N169"/>
    <mergeCell ref="D170:E170"/>
    <mergeCell ref="M170:N170"/>
    <mergeCell ref="D165:E165"/>
    <mergeCell ref="M165:N165"/>
    <mergeCell ref="D166:E166"/>
    <mergeCell ref="M166:N166"/>
    <mergeCell ref="D167:E167"/>
    <mergeCell ref="M167:N167"/>
    <mergeCell ref="D174:E174"/>
    <mergeCell ref="M174:N174"/>
    <mergeCell ref="D175:E175"/>
    <mergeCell ref="M175:N175"/>
    <mergeCell ref="D176:E176"/>
    <mergeCell ref="M176:N176"/>
    <mergeCell ref="D171:E171"/>
    <mergeCell ref="M171:N171"/>
    <mergeCell ref="D172:E172"/>
    <mergeCell ref="M172:N172"/>
    <mergeCell ref="D173:E173"/>
    <mergeCell ref="M173:N173"/>
    <mergeCell ref="D180:E180"/>
    <mergeCell ref="M180:N180"/>
    <mergeCell ref="D181:E181"/>
    <mergeCell ref="M181:N181"/>
    <mergeCell ref="D182:E182"/>
    <mergeCell ref="M182:N182"/>
    <mergeCell ref="D177:E177"/>
    <mergeCell ref="M177:N177"/>
    <mergeCell ref="D178:E178"/>
    <mergeCell ref="M178:N178"/>
    <mergeCell ref="D179:E179"/>
    <mergeCell ref="M179:N179"/>
    <mergeCell ref="D186:E186"/>
    <mergeCell ref="M186:N186"/>
    <mergeCell ref="D187:E187"/>
    <mergeCell ref="M187:N187"/>
    <mergeCell ref="D188:E188"/>
    <mergeCell ref="M188:N188"/>
    <mergeCell ref="D183:E183"/>
    <mergeCell ref="M183:N183"/>
    <mergeCell ref="D184:E184"/>
    <mergeCell ref="M184:N184"/>
    <mergeCell ref="D185:E185"/>
    <mergeCell ref="M185:N185"/>
    <mergeCell ref="D192:E192"/>
    <mergeCell ref="M192:N192"/>
    <mergeCell ref="D193:E193"/>
    <mergeCell ref="M193:N193"/>
    <mergeCell ref="D194:E194"/>
    <mergeCell ref="M194:N194"/>
    <mergeCell ref="D189:E189"/>
    <mergeCell ref="M189:N189"/>
    <mergeCell ref="D190:E190"/>
    <mergeCell ref="M190:N190"/>
    <mergeCell ref="D191:E191"/>
    <mergeCell ref="M191:N191"/>
    <mergeCell ref="D198:E198"/>
    <mergeCell ref="M198:N198"/>
    <mergeCell ref="D199:E199"/>
    <mergeCell ref="M199:N199"/>
    <mergeCell ref="D200:E200"/>
    <mergeCell ref="M200:N200"/>
    <mergeCell ref="D195:E195"/>
    <mergeCell ref="M195:N195"/>
    <mergeCell ref="D196:E196"/>
    <mergeCell ref="M196:N196"/>
    <mergeCell ref="D197:E197"/>
    <mergeCell ref="M197:N197"/>
    <mergeCell ref="D204:E204"/>
    <mergeCell ref="M204:N204"/>
    <mergeCell ref="D205:E205"/>
    <mergeCell ref="M205:N205"/>
    <mergeCell ref="D206:E206"/>
    <mergeCell ref="M206:N206"/>
    <mergeCell ref="D201:E201"/>
    <mergeCell ref="M201:N201"/>
    <mergeCell ref="D202:E202"/>
    <mergeCell ref="M202:N202"/>
    <mergeCell ref="D203:E203"/>
    <mergeCell ref="M203:N203"/>
    <mergeCell ref="D210:E210"/>
    <mergeCell ref="M210:N210"/>
    <mergeCell ref="D211:E211"/>
    <mergeCell ref="M211:N211"/>
    <mergeCell ref="D212:E212"/>
    <mergeCell ref="M212:N212"/>
    <mergeCell ref="D207:E207"/>
    <mergeCell ref="M207:N207"/>
    <mergeCell ref="D208:E208"/>
    <mergeCell ref="M208:N208"/>
    <mergeCell ref="D209:E209"/>
    <mergeCell ref="M209:N209"/>
    <mergeCell ref="D216:E216"/>
    <mergeCell ref="M216:N216"/>
    <mergeCell ref="D217:E217"/>
    <mergeCell ref="M217:N217"/>
    <mergeCell ref="D218:E218"/>
    <mergeCell ref="M218:N218"/>
    <mergeCell ref="D213:E213"/>
    <mergeCell ref="M213:N213"/>
    <mergeCell ref="D214:E214"/>
    <mergeCell ref="M214:N214"/>
    <mergeCell ref="D215:E215"/>
    <mergeCell ref="M215:N215"/>
    <mergeCell ref="D222:E222"/>
    <mergeCell ref="M222:N222"/>
    <mergeCell ref="D223:E223"/>
    <mergeCell ref="M223:N223"/>
    <mergeCell ref="D224:E224"/>
    <mergeCell ref="M224:N224"/>
    <mergeCell ref="D219:E219"/>
    <mergeCell ref="M219:N219"/>
    <mergeCell ref="D220:E220"/>
    <mergeCell ref="M220:N220"/>
    <mergeCell ref="D221:E221"/>
    <mergeCell ref="M221:N221"/>
    <mergeCell ref="D228:E228"/>
    <mergeCell ref="M228:N228"/>
    <mergeCell ref="D229:E229"/>
    <mergeCell ref="M229:N229"/>
    <mergeCell ref="D230:E230"/>
    <mergeCell ref="M230:N230"/>
    <mergeCell ref="D225:E225"/>
    <mergeCell ref="M225:N225"/>
    <mergeCell ref="D226:E226"/>
    <mergeCell ref="M226:N226"/>
    <mergeCell ref="D227:E227"/>
    <mergeCell ref="M227:N227"/>
    <mergeCell ref="D234:E234"/>
    <mergeCell ref="M234:N234"/>
    <mergeCell ref="D235:E235"/>
    <mergeCell ref="M235:N235"/>
    <mergeCell ref="D236:E236"/>
    <mergeCell ref="M236:N236"/>
    <mergeCell ref="D231:E231"/>
    <mergeCell ref="M231:N231"/>
    <mergeCell ref="D232:E232"/>
    <mergeCell ref="M232:N232"/>
    <mergeCell ref="D233:E233"/>
    <mergeCell ref="M233:N233"/>
    <mergeCell ref="D240:E240"/>
    <mergeCell ref="M240:N240"/>
    <mergeCell ref="D241:E241"/>
    <mergeCell ref="M241:N241"/>
    <mergeCell ref="D242:E242"/>
    <mergeCell ref="M242:N242"/>
    <mergeCell ref="D237:E237"/>
    <mergeCell ref="M237:N237"/>
    <mergeCell ref="D238:E238"/>
    <mergeCell ref="M238:N238"/>
    <mergeCell ref="D239:E239"/>
    <mergeCell ref="M239:N239"/>
    <mergeCell ref="D246:E246"/>
    <mergeCell ref="M246:N246"/>
    <mergeCell ref="D247:E247"/>
    <mergeCell ref="M247:N247"/>
    <mergeCell ref="D248:E248"/>
    <mergeCell ref="M248:N248"/>
    <mergeCell ref="D243:E243"/>
    <mergeCell ref="M243:N243"/>
    <mergeCell ref="D244:E244"/>
    <mergeCell ref="M244:N244"/>
    <mergeCell ref="D245:E245"/>
    <mergeCell ref="M245:N245"/>
    <mergeCell ref="D252:E252"/>
    <mergeCell ref="M252:N252"/>
    <mergeCell ref="D253:E253"/>
    <mergeCell ref="M253:N253"/>
    <mergeCell ref="D254:E254"/>
    <mergeCell ref="M254:N254"/>
    <mergeCell ref="D249:E249"/>
    <mergeCell ref="M249:N249"/>
    <mergeCell ref="D250:E250"/>
    <mergeCell ref="M250:N250"/>
    <mergeCell ref="D251:E251"/>
    <mergeCell ref="M251:N251"/>
    <mergeCell ref="D258:E258"/>
    <mergeCell ref="M258:N258"/>
    <mergeCell ref="D259:E259"/>
    <mergeCell ref="M259:N259"/>
    <mergeCell ref="D260:E260"/>
    <mergeCell ref="M260:N260"/>
    <mergeCell ref="D255:E255"/>
    <mergeCell ref="M255:N255"/>
    <mergeCell ref="D256:E256"/>
    <mergeCell ref="M256:N256"/>
    <mergeCell ref="D257:E257"/>
    <mergeCell ref="M257:N257"/>
    <mergeCell ref="D264:E264"/>
    <mergeCell ref="M264:N264"/>
    <mergeCell ref="D265:E265"/>
    <mergeCell ref="M265:N265"/>
    <mergeCell ref="D266:E266"/>
    <mergeCell ref="M266:N266"/>
    <mergeCell ref="D261:E261"/>
    <mergeCell ref="M261:N261"/>
    <mergeCell ref="D262:E262"/>
    <mergeCell ref="M262:N262"/>
    <mergeCell ref="D263:E263"/>
    <mergeCell ref="M263:N263"/>
    <mergeCell ref="D270:E270"/>
    <mergeCell ref="M270:N270"/>
    <mergeCell ref="D271:E271"/>
    <mergeCell ref="M271:N271"/>
    <mergeCell ref="D272:E272"/>
    <mergeCell ref="M272:N272"/>
    <mergeCell ref="D267:E267"/>
    <mergeCell ref="M267:N267"/>
    <mergeCell ref="D268:E268"/>
    <mergeCell ref="M268:N268"/>
    <mergeCell ref="D269:E269"/>
    <mergeCell ref="M269:N269"/>
    <mergeCell ref="D276:E276"/>
    <mergeCell ref="M276:N276"/>
    <mergeCell ref="D277:E277"/>
    <mergeCell ref="M277:N277"/>
    <mergeCell ref="D278:E278"/>
    <mergeCell ref="M278:N278"/>
    <mergeCell ref="D273:E273"/>
    <mergeCell ref="M273:N273"/>
    <mergeCell ref="D274:E274"/>
    <mergeCell ref="M274:N274"/>
    <mergeCell ref="D275:E275"/>
    <mergeCell ref="M275:N275"/>
    <mergeCell ref="D282:E282"/>
    <mergeCell ref="M282:N282"/>
    <mergeCell ref="D283:E283"/>
    <mergeCell ref="M283:N283"/>
    <mergeCell ref="D284:E284"/>
    <mergeCell ref="M284:N284"/>
    <mergeCell ref="D279:E279"/>
    <mergeCell ref="M279:N279"/>
    <mergeCell ref="D280:E280"/>
    <mergeCell ref="M280:N280"/>
    <mergeCell ref="D281:E281"/>
    <mergeCell ref="M281:N281"/>
    <mergeCell ref="D288:E288"/>
    <mergeCell ref="M288:N288"/>
    <mergeCell ref="D289:I289"/>
    <mergeCell ref="M289:N289"/>
    <mergeCell ref="D285:E285"/>
    <mergeCell ref="M285:N285"/>
    <mergeCell ref="D286:E286"/>
    <mergeCell ref="M286:N286"/>
    <mergeCell ref="D287:E287"/>
    <mergeCell ref="M287:N287"/>
  </mergeCells>
  <conditionalFormatting sqref="B288">
    <cfRule type="containsText" dxfId="1103" priority="817" operator="containsText" text="PESQUISA DE MERCADO">
      <formula>NOT(ISERROR(SEARCH("PESQUISA DE MERCADO",B288)))</formula>
    </cfRule>
    <cfRule type="containsText" dxfId="1102" priority="818" operator="containsText" text="CPU">
      <formula>NOT(ISERROR(SEARCH("CPU",B288)))</formula>
    </cfRule>
    <cfRule type="containsText" dxfId="1101" priority="819" operator="containsText" text="LICITADO">
      <formula>NOT(ISERROR(SEARCH("LICITADO",B288)))</formula>
    </cfRule>
    <cfRule type="containsText" dxfId="1100" priority="820" operator="containsText" text="OUTROS">
      <formula>NOT(ISERROR(SEARCH("OUTROS",B288)))</formula>
    </cfRule>
    <cfRule type="containsText" dxfId="1099" priority="821" operator="containsText" text="SINAPI">
      <formula>NOT(ISERROR(SEARCH("SINAPI",B288)))</formula>
    </cfRule>
    <cfRule type="containsText" dxfId="1098" priority="822" operator="containsText" text="SIURB-INFRA">
      <formula>NOT(ISERROR(SEARCH("SIURB-INFRA",B288)))</formula>
    </cfRule>
    <cfRule type="containsText" dxfId="1097" priority="823" operator="containsText" text="SIURB-EDIF">
      <formula>NOT(ISERROR(SEARCH("SIURB-EDIF",B288)))</formula>
    </cfRule>
    <cfRule type="containsText" dxfId="1096" priority="824" operator="containsText" text="CDHU">
      <formula>NOT(ISERROR(SEARCH("CDHU",B288)))</formula>
    </cfRule>
  </conditionalFormatting>
  <conditionalFormatting sqref="B15:B16 B28:B31 B38:B39 B230:B231 B36 B33 B48:B49 B51:B52 B55 B19:B24 B236:B237 B240:B241 B26 B151:B161">
    <cfRule type="containsText" dxfId="1095" priority="809" operator="containsText" text="PESQUISA DE MERCADO">
      <formula>NOT(ISERROR(SEARCH("PESQUISA DE MERCADO",B15)))</formula>
    </cfRule>
    <cfRule type="containsText" dxfId="1094" priority="810" operator="containsText" text="CPU">
      <formula>NOT(ISERROR(SEARCH("CPU",B15)))</formula>
    </cfRule>
    <cfRule type="containsText" dxfId="1093" priority="811" operator="containsText" text="LICITADO">
      <formula>NOT(ISERROR(SEARCH("LICITADO",B15)))</formula>
    </cfRule>
    <cfRule type="containsText" dxfId="1092" priority="812" operator="containsText" text="OUTROS">
      <formula>NOT(ISERROR(SEARCH("OUTROS",B15)))</formula>
    </cfRule>
    <cfRule type="containsText" dxfId="1091" priority="813" operator="containsText" text="SINAPI">
      <formula>NOT(ISERROR(SEARCH("SINAPI",B15)))</formula>
    </cfRule>
    <cfRule type="containsText" dxfId="1090" priority="814" operator="containsText" text="SIURB-INFRA">
      <formula>NOT(ISERROR(SEARCH("SIURB-INFRA",B15)))</formula>
    </cfRule>
    <cfRule type="containsText" dxfId="1089" priority="815" operator="containsText" text="SIURB-EDIF">
      <formula>NOT(ISERROR(SEARCH("SIURB-EDIF",B15)))</formula>
    </cfRule>
    <cfRule type="containsText" dxfId="1088" priority="816" operator="containsText" text="CPOS">
      <formula>NOT(ISERROR(SEARCH("CPOS",B15)))</formula>
    </cfRule>
  </conditionalFormatting>
  <conditionalFormatting sqref="B57:B58 B83 B95:B96 B113 B124 B163:B174 B178:B189 B191:B192 B225:B226 B247:B248 B258:B259 B262 B266:B267 B212:B213 B68:B69 B98 B100:B102 B176 B198:B199 B205:B206 B215:B222">
    <cfRule type="containsText" dxfId="1087" priority="801" operator="containsText" text="PESQUISA DE MERCADO">
      <formula>NOT(ISERROR(SEARCH("PESQUISA DE MERCADO",B57)))</formula>
    </cfRule>
    <cfRule type="containsText" dxfId="1086" priority="802" operator="containsText" text="CPU">
      <formula>NOT(ISERROR(SEARCH("CPU",B57)))</formula>
    </cfRule>
    <cfRule type="containsText" dxfId="1085" priority="803" operator="containsText" text="LICITADO">
      <formula>NOT(ISERROR(SEARCH("LICITADO",B57)))</formula>
    </cfRule>
    <cfRule type="containsText" dxfId="1084" priority="804" operator="containsText" text="OUTROS">
      <formula>NOT(ISERROR(SEARCH("OUTROS",B57)))</formula>
    </cfRule>
    <cfRule type="containsText" dxfId="1083" priority="805" operator="containsText" text="SINAPI">
      <formula>NOT(ISERROR(SEARCH("SINAPI",B57)))</formula>
    </cfRule>
    <cfRule type="containsText" dxfId="1082" priority="806" operator="containsText" text="SIURB-INFRA">
      <formula>NOT(ISERROR(SEARCH("SIURB-INFRA",B57)))</formula>
    </cfRule>
    <cfRule type="containsText" dxfId="1081" priority="807" operator="containsText" text="SIURB-EDIF">
      <formula>NOT(ISERROR(SEARCH("SIURB-EDIF",B57)))</formula>
    </cfRule>
    <cfRule type="containsText" dxfId="1080" priority="808" operator="containsText" text="CPOS">
      <formula>NOT(ISERROR(SEARCH("CPOS",B57)))</formula>
    </cfRule>
  </conditionalFormatting>
  <conditionalFormatting sqref="B27">
    <cfRule type="containsText" dxfId="1079" priority="793" operator="containsText" text="PESQUISA DE MERCADO">
      <formula>NOT(ISERROR(SEARCH("PESQUISA DE MERCADO",B27)))</formula>
    </cfRule>
    <cfRule type="containsText" dxfId="1078" priority="794" operator="containsText" text="CPU">
      <formula>NOT(ISERROR(SEARCH("CPU",B27)))</formula>
    </cfRule>
    <cfRule type="containsText" dxfId="1077" priority="795" operator="containsText" text="LICITADO">
      <formula>NOT(ISERROR(SEARCH("LICITADO",B27)))</formula>
    </cfRule>
    <cfRule type="containsText" dxfId="1076" priority="796" operator="containsText" text="OUTROS">
      <formula>NOT(ISERROR(SEARCH("OUTROS",B27)))</formula>
    </cfRule>
    <cfRule type="containsText" dxfId="1075" priority="797" operator="containsText" text="SINAPI">
      <formula>NOT(ISERROR(SEARCH("SINAPI",B27)))</formula>
    </cfRule>
    <cfRule type="containsText" dxfId="1074" priority="798" operator="containsText" text="SIURB-INFRA">
      <formula>NOT(ISERROR(SEARCH("SIURB-INFRA",B27)))</formula>
    </cfRule>
    <cfRule type="containsText" dxfId="1073" priority="799" operator="containsText" text="SIURB-EDIF">
      <formula>NOT(ISERROR(SEARCH("SIURB-EDIF",B27)))</formula>
    </cfRule>
    <cfRule type="containsText" dxfId="1072" priority="800" operator="containsText" text="CPOS">
      <formula>NOT(ISERROR(SEARCH("CPOS",B27)))</formula>
    </cfRule>
  </conditionalFormatting>
  <conditionalFormatting sqref="B84">
    <cfRule type="containsText" dxfId="1071" priority="785" operator="containsText" text="PESQUISA DE MERCADO">
      <formula>NOT(ISERROR(SEARCH("PESQUISA DE MERCADO",B84)))</formula>
    </cfRule>
    <cfRule type="containsText" dxfId="1070" priority="786" operator="containsText" text="CPU">
      <formula>NOT(ISERROR(SEARCH("CPU",B84)))</formula>
    </cfRule>
    <cfRule type="containsText" dxfId="1069" priority="787" operator="containsText" text="LICITADO">
      <formula>NOT(ISERROR(SEARCH("LICITADO",B84)))</formula>
    </cfRule>
    <cfRule type="containsText" dxfId="1068" priority="788" operator="containsText" text="OUTROS">
      <formula>NOT(ISERROR(SEARCH("OUTROS",B84)))</formula>
    </cfRule>
    <cfRule type="containsText" dxfId="1067" priority="789" operator="containsText" text="SINAPI">
      <formula>NOT(ISERROR(SEARCH("SINAPI",B84)))</formula>
    </cfRule>
    <cfRule type="containsText" dxfId="1066" priority="790" operator="containsText" text="SIURB-INFRA">
      <formula>NOT(ISERROR(SEARCH("SIURB-INFRA",B84)))</formula>
    </cfRule>
    <cfRule type="containsText" dxfId="1065" priority="791" operator="containsText" text="SIURB-EDIF">
      <formula>NOT(ISERROR(SEARCH("SIURB-EDIF",B84)))</formula>
    </cfRule>
    <cfRule type="containsText" dxfId="1064" priority="792" operator="containsText" text="CPOS">
      <formula>NOT(ISERROR(SEARCH("CPOS",B84)))</formula>
    </cfRule>
  </conditionalFormatting>
  <conditionalFormatting sqref="B86">
    <cfRule type="containsText" dxfId="1063" priority="777" operator="containsText" text="PESQUISA DE MERCADO">
      <formula>NOT(ISERROR(SEARCH("PESQUISA DE MERCADO",B86)))</formula>
    </cfRule>
    <cfRule type="containsText" dxfId="1062" priority="778" operator="containsText" text="CPU">
      <formula>NOT(ISERROR(SEARCH("CPU",B86)))</formula>
    </cfRule>
    <cfRule type="containsText" dxfId="1061" priority="779" operator="containsText" text="LICITADO">
      <formula>NOT(ISERROR(SEARCH("LICITADO",B86)))</formula>
    </cfRule>
    <cfRule type="containsText" dxfId="1060" priority="780" operator="containsText" text="OUTROS">
      <formula>NOT(ISERROR(SEARCH("OUTROS",B86)))</formula>
    </cfRule>
    <cfRule type="containsText" dxfId="1059" priority="781" operator="containsText" text="SINAPI">
      <formula>NOT(ISERROR(SEARCH("SINAPI",B86)))</formula>
    </cfRule>
    <cfRule type="containsText" dxfId="1058" priority="782" operator="containsText" text="SIURB-INFRA">
      <formula>NOT(ISERROR(SEARCH("SIURB-INFRA",B86)))</formula>
    </cfRule>
    <cfRule type="containsText" dxfId="1057" priority="783" operator="containsText" text="SIURB-EDIF">
      <formula>NOT(ISERROR(SEARCH("SIURB-EDIF",B86)))</formula>
    </cfRule>
    <cfRule type="containsText" dxfId="1056" priority="784" operator="containsText" text="CPOS">
      <formula>NOT(ISERROR(SEARCH("CPOS",B86)))</formula>
    </cfRule>
  </conditionalFormatting>
  <conditionalFormatting sqref="B85">
    <cfRule type="containsText" dxfId="1055" priority="769" operator="containsText" text="PESQUISA DE MERCADO">
      <formula>NOT(ISERROR(SEARCH("PESQUISA DE MERCADO",B85)))</formula>
    </cfRule>
    <cfRule type="containsText" dxfId="1054" priority="770" operator="containsText" text="CPU">
      <formula>NOT(ISERROR(SEARCH("CPU",B85)))</formula>
    </cfRule>
    <cfRule type="containsText" dxfId="1053" priority="771" operator="containsText" text="LICITADO">
      <formula>NOT(ISERROR(SEARCH("LICITADO",B85)))</formula>
    </cfRule>
    <cfRule type="containsText" dxfId="1052" priority="772" operator="containsText" text="OUTROS">
      <formula>NOT(ISERROR(SEARCH("OUTROS",B85)))</formula>
    </cfRule>
    <cfRule type="containsText" dxfId="1051" priority="773" operator="containsText" text="SINAPI">
      <formula>NOT(ISERROR(SEARCH("SINAPI",B85)))</formula>
    </cfRule>
    <cfRule type="containsText" dxfId="1050" priority="774" operator="containsText" text="SIURB-INFRA">
      <formula>NOT(ISERROR(SEARCH("SIURB-INFRA",B85)))</formula>
    </cfRule>
    <cfRule type="containsText" dxfId="1049" priority="775" operator="containsText" text="SIURB-EDIF">
      <formula>NOT(ISERROR(SEARCH("SIURB-EDIF",B85)))</formula>
    </cfRule>
    <cfRule type="containsText" dxfId="1048" priority="776" operator="containsText" text="CPOS">
      <formula>NOT(ISERROR(SEARCH("CPOS",B85)))</formula>
    </cfRule>
  </conditionalFormatting>
  <conditionalFormatting sqref="B87">
    <cfRule type="containsText" dxfId="1047" priority="761" operator="containsText" text="PESQUISA DE MERCADO">
      <formula>NOT(ISERROR(SEARCH("PESQUISA DE MERCADO",B87)))</formula>
    </cfRule>
    <cfRule type="containsText" dxfId="1046" priority="762" operator="containsText" text="CPU">
      <formula>NOT(ISERROR(SEARCH("CPU",B87)))</formula>
    </cfRule>
    <cfRule type="containsText" dxfId="1045" priority="763" operator="containsText" text="LICITADO">
      <formula>NOT(ISERROR(SEARCH("LICITADO",B87)))</formula>
    </cfRule>
    <cfRule type="containsText" dxfId="1044" priority="764" operator="containsText" text="OUTROS">
      <formula>NOT(ISERROR(SEARCH("OUTROS",B87)))</formula>
    </cfRule>
    <cfRule type="containsText" dxfId="1043" priority="765" operator="containsText" text="SINAPI">
      <formula>NOT(ISERROR(SEARCH("SINAPI",B87)))</formula>
    </cfRule>
    <cfRule type="containsText" dxfId="1042" priority="766" operator="containsText" text="SIURB-INFRA">
      <formula>NOT(ISERROR(SEARCH("SIURB-INFRA",B87)))</formula>
    </cfRule>
    <cfRule type="containsText" dxfId="1041" priority="767" operator="containsText" text="SIURB-EDIF">
      <formula>NOT(ISERROR(SEARCH("SIURB-EDIF",B87)))</formula>
    </cfRule>
    <cfRule type="containsText" dxfId="1040" priority="768" operator="containsText" text="CPOS">
      <formula>NOT(ISERROR(SEARCH("CPOS",B87)))</formula>
    </cfRule>
  </conditionalFormatting>
  <conditionalFormatting sqref="B88">
    <cfRule type="containsText" dxfId="1039" priority="753" operator="containsText" text="PESQUISA DE MERCADO">
      <formula>NOT(ISERROR(SEARCH("PESQUISA DE MERCADO",B88)))</formula>
    </cfRule>
    <cfRule type="containsText" dxfId="1038" priority="754" operator="containsText" text="CPU">
      <formula>NOT(ISERROR(SEARCH("CPU",B88)))</formula>
    </cfRule>
    <cfRule type="containsText" dxfId="1037" priority="755" operator="containsText" text="LICITADO">
      <formula>NOT(ISERROR(SEARCH("LICITADO",B88)))</formula>
    </cfRule>
    <cfRule type="containsText" dxfId="1036" priority="756" operator="containsText" text="OUTROS">
      <formula>NOT(ISERROR(SEARCH("OUTROS",B88)))</formula>
    </cfRule>
    <cfRule type="containsText" dxfId="1035" priority="757" operator="containsText" text="SINAPI">
      <formula>NOT(ISERROR(SEARCH("SINAPI",B88)))</formula>
    </cfRule>
    <cfRule type="containsText" dxfId="1034" priority="758" operator="containsText" text="SIURB-INFRA">
      <formula>NOT(ISERROR(SEARCH("SIURB-INFRA",B88)))</formula>
    </cfRule>
    <cfRule type="containsText" dxfId="1033" priority="759" operator="containsText" text="SIURB-EDIF">
      <formula>NOT(ISERROR(SEARCH("SIURB-EDIF",B88)))</formula>
    </cfRule>
    <cfRule type="containsText" dxfId="1032" priority="760" operator="containsText" text="CPOS">
      <formula>NOT(ISERROR(SEARCH("CPOS",B88)))</formula>
    </cfRule>
  </conditionalFormatting>
  <conditionalFormatting sqref="B89">
    <cfRule type="containsText" dxfId="1031" priority="745" operator="containsText" text="PESQUISA DE MERCADO">
      <formula>NOT(ISERROR(SEARCH("PESQUISA DE MERCADO",B89)))</formula>
    </cfRule>
    <cfRule type="containsText" dxfId="1030" priority="746" operator="containsText" text="CPU">
      <formula>NOT(ISERROR(SEARCH("CPU",B89)))</formula>
    </cfRule>
    <cfRule type="containsText" dxfId="1029" priority="747" operator="containsText" text="LICITADO">
      <formula>NOT(ISERROR(SEARCH("LICITADO",B89)))</formula>
    </cfRule>
    <cfRule type="containsText" dxfId="1028" priority="748" operator="containsText" text="OUTROS">
      <formula>NOT(ISERROR(SEARCH("OUTROS",B89)))</formula>
    </cfRule>
    <cfRule type="containsText" dxfId="1027" priority="749" operator="containsText" text="SINAPI">
      <formula>NOT(ISERROR(SEARCH("SINAPI",B89)))</formula>
    </cfRule>
    <cfRule type="containsText" dxfId="1026" priority="750" operator="containsText" text="SIURB-INFRA">
      <formula>NOT(ISERROR(SEARCH("SIURB-INFRA",B89)))</formula>
    </cfRule>
    <cfRule type="containsText" dxfId="1025" priority="751" operator="containsText" text="SIURB-EDIF">
      <formula>NOT(ISERROR(SEARCH("SIURB-EDIF",B89)))</formula>
    </cfRule>
    <cfRule type="containsText" dxfId="1024" priority="752" operator="containsText" text="CPOS">
      <formula>NOT(ISERROR(SEARCH("CPOS",B89)))</formula>
    </cfRule>
  </conditionalFormatting>
  <conditionalFormatting sqref="B90">
    <cfRule type="containsText" dxfId="1023" priority="737" operator="containsText" text="PESQUISA DE MERCADO">
      <formula>NOT(ISERROR(SEARCH("PESQUISA DE MERCADO",B90)))</formula>
    </cfRule>
    <cfRule type="containsText" dxfId="1022" priority="738" operator="containsText" text="CPU">
      <formula>NOT(ISERROR(SEARCH("CPU",B90)))</formula>
    </cfRule>
    <cfRule type="containsText" dxfId="1021" priority="739" operator="containsText" text="LICITADO">
      <formula>NOT(ISERROR(SEARCH("LICITADO",B90)))</formula>
    </cfRule>
    <cfRule type="containsText" dxfId="1020" priority="740" operator="containsText" text="OUTROS">
      <formula>NOT(ISERROR(SEARCH("OUTROS",B90)))</formula>
    </cfRule>
    <cfRule type="containsText" dxfId="1019" priority="741" operator="containsText" text="SINAPI">
      <formula>NOT(ISERROR(SEARCH("SINAPI",B90)))</formula>
    </cfRule>
    <cfRule type="containsText" dxfId="1018" priority="742" operator="containsText" text="SIURB-INFRA">
      <formula>NOT(ISERROR(SEARCH("SIURB-INFRA",B90)))</formula>
    </cfRule>
    <cfRule type="containsText" dxfId="1017" priority="743" operator="containsText" text="SIURB-EDIF">
      <formula>NOT(ISERROR(SEARCH("SIURB-EDIF",B90)))</formula>
    </cfRule>
    <cfRule type="containsText" dxfId="1016" priority="744" operator="containsText" text="CPOS">
      <formula>NOT(ISERROR(SEARCH("CPOS",B90)))</formula>
    </cfRule>
  </conditionalFormatting>
  <conditionalFormatting sqref="B91">
    <cfRule type="containsText" dxfId="1015" priority="729" operator="containsText" text="PESQUISA DE MERCADO">
      <formula>NOT(ISERROR(SEARCH("PESQUISA DE MERCADO",B91)))</formula>
    </cfRule>
    <cfRule type="containsText" dxfId="1014" priority="730" operator="containsText" text="CPU">
      <formula>NOT(ISERROR(SEARCH("CPU",B91)))</formula>
    </cfRule>
    <cfRule type="containsText" dxfId="1013" priority="731" operator="containsText" text="LICITADO">
      <formula>NOT(ISERROR(SEARCH("LICITADO",B91)))</formula>
    </cfRule>
    <cfRule type="containsText" dxfId="1012" priority="732" operator="containsText" text="OUTROS">
      <formula>NOT(ISERROR(SEARCH("OUTROS",B91)))</formula>
    </cfRule>
    <cfRule type="containsText" dxfId="1011" priority="733" operator="containsText" text="SINAPI">
      <formula>NOT(ISERROR(SEARCH("SINAPI",B91)))</formula>
    </cfRule>
    <cfRule type="containsText" dxfId="1010" priority="734" operator="containsText" text="SIURB-INFRA">
      <formula>NOT(ISERROR(SEARCH("SIURB-INFRA",B91)))</formula>
    </cfRule>
    <cfRule type="containsText" dxfId="1009" priority="735" operator="containsText" text="SIURB-EDIF">
      <formula>NOT(ISERROR(SEARCH("SIURB-EDIF",B91)))</formula>
    </cfRule>
    <cfRule type="containsText" dxfId="1008" priority="736" operator="containsText" text="CPOS">
      <formula>NOT(ISERROR(SEARCH("CPOS",B91)))</formula>
    </cfRule>
  </conditionalFormatting>
  <conditionalFormatting sqref="B92:B93">
    <cfRule type="containsText" dxfId="1007" priority="721" operator="containsText" text="PESQUISA DE MERCADO">
      <formula>NOT(ISERROR(SEARCH("PESQUISA DE MERCADO",B92)))</formula>
    </cfRule>
    <cfRule type="containsText" dxfId="1006" priority="722" operator="containsText" text="CPU">
      <formula>NOT(ISERROR(SEARCH("CPU",B92)))</formula>
    </cfRule>
    <cfRule type="containsText" dxfId="1005" priority="723" operator="containsText" text="LICITADO">
      <formula>NOT(ISERROR(SEARCH("LICITADO",B92)))</formula>
    </cfRule>
    <cfRule type="containsText" dxfId="1004" priority="724" operator="containsText" text="OUTROS">
      <formula>NOT(ISERROR(SEARCH("OUTROS",B92)))</formula>
    </cfRule>
    <cfRule type="containsText" dxfId="1003" priority="725" operator="containsText" text="SINAPI">
      <formula>NOT(ISERROR(SEARCH("SINAPI",B92)))</formula>
    </cfRule>
    <cfRule type="containsText" dxfId="1002" priority="726" operator="containsText" text="SIURB-INFRA">
      <formula>NOT(ISERROR(SEARCH("SIURB-INFRA",B92)))</formula>
    </cfRule>
    <cfRule type="containsText" dxfId="1001" priority="727" operator="containsText" text="SIURB-EDIF">
      <formula>NOT(ISERROR(SEARCH("SIURB-EDIF",B92)))</formula>
    </cfRule>
    <cfRule type="containsText" dxfId="1000" priority="728" operator="containsText" text="CPOS">
      <formula>NOT(ISERROR(SEARCH("CPOS",B92)))</formula>
    </cfRule>
  </conditionalFormatting>
  <conditionalFormatting sqref="B103">
    <cfRule type="containsText" dxfId="999" priority="713" operator="containsText" text="PESQUISA DE MERCADO">
      <formula>NOT(ISERROR(SEARCH("PESQUISA DE MERCADO",B103)))</formula>
    </cfRule>
    <cfRule type="containsText" dxfId="998" priority="714" operator="containsText" text="CPU">
      <formula>NOT(ISERROR(SEARCH("CPU",B103)))</formula>
    </cfRule>
    <cfRule type="containsText" dxfId="997" priority="715" operator="containsText" text="LICITADO">
      <formula>NOT(ISERROR(SEARCH("LICITADO",B103)))</formula>
    </cfRule>
    <cfRule type="containsText" dxfId="996" priority="716" operator="containsText" text="OUTROS">
      <formula>NOT(ISERROR(SEARCH("OUTROS",B103)))</formula>
    </cfRule>
    <cfRule type="containsText" dxfId="995" priority="717" operator="containsText" text="SINAPI">
      <formula>NOT(ISERROR(SEARCH("SINAPI",B103)))</formula>
    </cfRule>
    <cfRule type="containsText" dxfId="994" priority="718" operator="containsText" text="SIURB-INFRA">
      <formula>NOT(ISERROR(SEARCH("SIURB-INFRA",B103)))</formula>
    </cfRule>
    <cfRule type="containsText" dxfId="993" priority="719" operator="containsText" text="SIURB-EDIF">
      <formula>NOT(ISERROR(SEARCH("SIURB-EDIF",B103)))</formula>
    </cfRule>
    <cfRule type="containsText" dxfId="992" priority="720" operator="containsText" text="CPOS">
      <formula>NOT(ISERROR(SEARCH("CPOS",B103)))</formula>
    </cfRule>
  </conditionalFormatting>
  <conditionalFormatting sqref="B107">
    <cfRule type="containsText" dxfId="991" priority="705" operator="containsText" text="PESQUISA DE MERCADO">
      <formula>NOT(ISERROR(SEARCH("PESQUISA DE MERCADO",B107)))</formula>
    </cfRule>
    <cfRule type="containsText" dxfId="990" priority="706" operator="containsText" text="CPU">
      <formula>NOT(ISERROR(SEARCH("CPU",B107)))</formula>
    </cfRule>
    <cfRule type="containsText" dxfId="989" priority="707" operator="containsText" text="LICITADO">
      <formula>NOT(ISERROR(SEARCH("LICITADO",B107)))</formula>
    </cfRule>
    <cfRule type="containsText" dxfId="988" priority="708" operator="containsText" text="OUTROS">
      <formula>NOT(ISERROR(SEARCH("OUTROS",B107)))</formula>
    </cfRule>
    <cfRule type="containsText" dxfId="987" priority="709" operator="containsText" text="SINAPI">
      <formula>NOT(ISERROR(SEARCH("SINAPI",B107)))</formula>
    </cfRule>
    <cfRule type="containsText" dxfId="986" priority="710" operator="containsText" text="SIURB-INFRA">
      <formula>NOT(ISERROR(SEARCH("SIURB-INFRA",B107)))</formula>
    </cfRule>
    <cfRule type="containsText" dxfId="985" priority="711" operator="containsText" text="SIURB-EDIF">
      <formula>NOT(ISERROR(SEARCH("SIURB-EDIF",B107)))</formula>
    </cfRule>
    <cfRule type="containsText" dxfId="984" priority="712" operator="containsText" text="CPOS">
      <formula>NOT(ISERROR(SEARCH("CPOS",B107)))</formula>
    </cfRule>
  </conditionalFormatting>
  <conditionalFormatting sqref="B108">
    <cfRule type="containsText" dxfId="983" priority="697" operator="containsText" text="PESQUISA DE MERCADO">
      <formula>NOT(ISERROR(SEARCH("PESQUISA DE MERCADO",B108)))</formula>
    </cfRule>
    <cfRule type="containsText" dxfId="982" priority="698" operator="containsText" text="CPU">
      <formula>NOT(ISERROR(SEARCH("CPU",B108)))</formula>
    </cfRule>
    <cfRule type="containsText" dxfId="981" priority="699" operator="containsText" text="LICITADO">
      <formula>NOT(ISERROR(SEARCH("LICITADO",B108)))</formula>
    </cfRule>
    <cfRule type="containsText" dxfId="980" priority="700" operator="containsText" text="OUTROS">
      <formula>NOT(ISERROR(SEARCH("OUTROS",B108)))</formula>
    </cfRule>
    <cfRule type="containsText" dxfId="979" priority="701" operator="containsText" text="SINAPI">
      <formula>NOT(ISERROR(SEARCH("SINAPI",B108)))</formula>
    </cfRule>
    <cfRule type="containsText" dxfId="978" priority="702" operator="containsText" text="SIURB-INFRA">
      <formula>NOT(ISERROR(SEARCH("SIURB-INFRA",B108)))</formula>
    </cfRule>
    <cfRule type="containsText" dxfId="977" priority="703" operator="containsText" text="SIURB-EDIF">
      <formula>NOT(ISERROR(SEARCH("SIURB-EDIF",B108)))</formula>
    </cfRule>
    <cfRule type="containsText" dxfId="976" priority="704" operator="containsText" text="CPOS">
      <formula>NOT(ISERROR(SEARCH("CPOS",B108)))</formula>
    </cfRule>
  </conditionalFormatting>
  <conditionalFormatting sqref="B109">
    <cfRule type="containsText" dxfId="975" priority="689" operator="containsText" text="PESQUISA DE MERCADO">
      <formula>NOT(ISERROR(SEARCH("PESQUISA DE MERCADO",B109)))</formula>
    </cfRule>
    <cfRule type="containsText" dxfId="974" priority="690" operator="containsText" text="CPU">
      <formula>NOT(ISERROR(SEARCH("CPU",B109)))</formula>
    </cfRule>
    <cfRule type="containsText" dxfId="973" priority="691" operator="containsText" text="LICITADO">
      <formula>NOT(ISERROR(SEARCH("LICITADO",B109)))</formula>
    </cfRule>
    <cfRule type="containsText" dxfId="972" priority="692" operator="containsText" text="OUTROS">
      <formula>NOT(ISERROR(SEARCH("OUTROS",B109)))</formula>
    </cfRule>
    <cfRule type="containsText" dxfId="971" priority="693" operator="containsText" text="SINAPI">
      <formula>NOT(ISERROR(SEARCH("SINAPI",B109)))</formula>
    </cfRule>
    <cfRule type="containsText" dxfId="970" priority="694" operator="containsText" text="SIURB-INFRA">
      <formula>NOT(ISERROR(SEARCH("SIURB-INFRA",B109)))</formula>
    </cfRule>
    <cfRule type="containsText" dxfId="969" priority="695" operator="containsText" text="SIURB-EDIF">
      <formula>NOT(ISERROR(SEARCH("SIURB-EDIF",B109)))</formula>
    </cfRule>
    <cfRule type="containsText" dxfId="968" priority="696" operator="containsText" text="CPOS">
      <formula>NOT(ISERROR(SEARCH("CPOS",B109)))</formula>
    </cfRule>
  </conditionalFormatting>
  <conditionalFormatting sqref="B110">
    <cfRule type="containsText" dxfId="967" priority="681" operator="containsText" text="PESQUISA DE MERCADO">
      <formula>NOT(ISERROR(SEARCH("PESQUISA DE MERCADO",B110)))</formula>
    </cfRule>
    <cfRule type="containsText" dxfId="966" priority="682" operator="containsText" text="CPU">
      <formula>NOT(ISERROR(SEARCH("CPU",B110)))</formula>
    </cfRule>
    <cfRule type="containsText" dxfId="965" priority="683" operator="containsText" text="LICITADO">
      <formula>NOT(ISERROR(SEARCH("LICITADO",B110)))</formula>
    </cfRule>
    <cfRule type="containsText" dxfId="964" priority="684" operator="containsText" text="OUTROS">
      <formula>NOT(ISERROR(SEARCH("OUTROS",B110)))</formula>
    </cfRule>
    <cfRule type="containsText" dxfId="963" priority="685" operator="containsText" text="SINAPI">
      <formula>NOT(ISERROR(SEARCH("SINAPI",B110)))</formula>
    </cfRule>
    <cfRule type="containsText" dxfId="962" priority="686" operator="containsText" text="SIURB-INFRA">
      <formula>NOT(ISERROR(SEARCH("SIURB-INFRA",B110)))</formula>
    </cfRule>
    <cfRule type="containsText" dxfId="961" priority="687" operator="containsText" text="SIURB-EDIF">
      <formula>NOT(ISERROR(SEARCH("SIURB-EDIF",B110)))</formula>
    </cfRule>
    <cfRule type="containsText" dxfId="960" priority="688" operator="containsText" text="CPOS">
      <formula>NOT(ISERROR(SEARCH("CPOS",B110)))</formula>
    </cfRule>
  </conditionalFormatting>
  <conditionalFormatting sqref="B111:B112">
    <cfRule type="containsText" dxfId="959" priority="673" operator="containsText" text="PESQUISA DE MERCADO">
      <formula>NOT(ISERROR(SEARCH("PESQUISA DE MERCADO",B111)))</formula>
    </cfRule>
    <cfRule type="containsText" dxfId="958" priority="674" operator="containsText" text="CPU">
      <formula>NOT(ISERROR(SEARCH("CPU",B111)))</formula>
    </cfRule>
    <cfRule type="containsText" dxfId="957" priority="675" operator="containsText" text="LICITADO">
      <formula>NOT(ISERROR(SEARCH("LICITADO",B111)))</formula>
    </cfRule>
    <cfRule type="containsText" dxfId="956" priority="676" operator="containsText" text="OUTROS">
      <formula>NOT(ISERROR(SEARCH("OUTROS",B111)))</formula>
    </cfRule>
    <cfRule type="containsText" dxfId="955" priority="677" operator="containsText" text="SINAPI">
      <formula>NOT(ISERROR(SEARCH("SINAPI",B111)))</formula>
    </cfRule>
    <cfRule type="containsText" dxfId="954" priority="678" operator="containsText" text="SIURB-INFRA">
      <formula>NOT(ISERROR(SEARCH("SIURB-INFRA",B111)))</formula>
    </cfRule>
    <cfRule type="containsText" dxfId="953" priority="679" operator="containsText" text="SIURB-EDIF">
      <formula>NOT(ISERROR(SEARCH("SIURB-EDIF",B111)))</formula>
    </cfRule>
    <cfRule type="containsText" dxfId="952" priority="680" operator="containsText" text="CPOS">
      <formula>NOT(ISERROR(SEARCH("CPOS",B111)))</formula>
    </cfRule>
  </conditionalFormatting>
  <conditionalFormatting sqref="B106">
    <cfRule type="containsText" dxfId="951" priority="665" operator="containsText" text="PESQUISA DE MERCADO">
      <formula>NOT(ISERROR(SEARCH("PESQUISA DE MERCADO",B106)))</formula>
    </cfRule>
    <cfRule type="containsText" dxfId="950" priority="666" operator="containsText" text="CPU">
      <formula>NOT(ISERROR(SEARCH("CPU",B106)))</formula>
    </cfRule>
    <cfRule type="containsText" dxfId="949" priority="667" operator="containsText" text="LICITADO">
      <formula>NOT(ISERROR(SEARCH("LICITADO",B106)))</formula>
    </cfRule>
    <cfRule type="containsText" dxfId="948" priority="668" operator="containsText" text="OUTROS">
      <formula>NOT(ISERROR(SEARCH("OUTROS",B106)))</formula>
    </cfRule>
    <cfRule type="containsText" dxfId="947" priority="669" operator="containsText" text="SINAPI">
      <formula>NOT(ISERROR(SEARCH("SINAPI",B106)))</formula>
    </cfRule>
    <cfRule type="containsText" dxfId="946" priority="670" operator="containsText" text="SIURB-INFRA">
      <formula>NOT(ISERROR(SEARCH("SIURB-INFRA",B106)))</formula>
    </cfRule>
    <cfRule type="containsText" dxfId="945" priority="671" operator="containsText" text="SIURB-EDIF">
      <formula>NOT(ISERROR(SEARCH("SIURB-EDIF",B106)))</formula>
    </cfRule>
    <cfRule type="containsText" dxfId="944" priority="672" operator="containsText" text="CPOS">
      <formula>NOT(ISERROR(SEARCH("CPOS",B106)))</formula>
    </cfRule>
  </conditionalFormatting>
  <conditionalFormatting sqref="B114">
    <cfRule type="containsText" dxfId="943" priority="657" operator="containsText" text="PESQUISA DE MERCADO">
      <formula>NOT(ISERROR(SEARCH("PESQUISA DE MERCADO",B114)))</formula>
    </cfRule>
    <cfRule type="containsText" dxfId="942" priority="658" operator="containsText" text="CPU">
      <formula>NOT(ISERROR(SEARCH("CPU",B114)))</formula>
    </cfRule>
    <cfRule type="containsText" dxfId="941" priority="659" operator="containsText" text="LICITADO">
      <formula>NOT(ISERROR(SEARCH("LICITADO",B114)))</formula>
    </cfRule>
    <cfRule type="containsText" dxfId="940" priority="660" operator="containsText" text="OUTROS">
      <formula>NOT(ISERROR(SEARCH("OUTROS",B114)))</formula>
    </cfRule>
    <cfRule type="containsText" dxfId="939" priority="661" operator="containsText" text="SINAPI">
      <formula>NOT(ISERROR(SEARCH("SINAPI",B114)))</formula>
    </cfRule>
    <cfRule type="containsText" dxfId="938" priority="662" operator="containsText" text="SIURB-INFRA">
      <formula>NOT(ISERROR(SEARCH("SIURB-INFRA",B114)))</formula>
    </cfRule>
    <cfRule type="containsText" dxfId="937" priority="663" operator="containsText" text="SIURB-EDIF">
      <formula>NOT(ISERROR(SEARCH("SIURB-EDIF",B114)))</formula>
    </cfRule>
    <cfRule type="containsText" dxfId="936" priority="664" operator="containsText" text="CPOS">
      <formula>NOT(ISERROR(SEARCH("CPOS",B114)))</formula>
    </cfRule>
  </conditionalFormatting>
  <conditionalFormatting sqref="B118">
    <cfRule type="containsText" dxfId="935" priority="649" operator="containsText" text="PESQUISA DE MERCADO">
      <formula>NOT(ISERROR(SEARCH("PESQUISA DE MERCADO",B118)))</formula>
    </cfRule>
    <cfRule type="containsText" dxfId="934" priority="650" operator="containsText" text="CPU">
      <formula>NOT(ISERROR(SEARCH("CPU",B118)))</formula>
    </cfRule>
    <cfRule type="containsText" dxfId="933" priority="651" operator="containsText" text="LICITADO">
      <formula>NOT(ISERROR(SEARCH("LICITADO",B118)))</formula>
    </cfRule>
    <cfRule type="containsText" dxfId="932" priority="652" operator="containsText" text="OUTROS">
      <formula>NOT(ISERROR(SEARCH("OUTROS",B118)))</formula>
    </cfRule>
    <cfRule type="containsText" dxfId="931" priority="653" operator="containsText" text="SINAPI">
      <formula>NOT(ISERROR(SEARCH("SINAPI",B118)))</formula>
    </cfRule>
    <cfRule type="containsText" dxfId="930" priority="654" operator="containsText" text="SIURB-INFRA">
      <formula>NOT(ISERROR(SEARCH("SIURB-INFRA",B118)))</formula>
    </cfRule>
    <cfRule type="containsText" dxfId="929" priority="655" operator="containsText" text="SIURB-EDIF">
      <formula>NOT(ISERROR(SEARCH("SIURB-EDIF",B118)))</formula>
    </cfRule>
    <cfRule type="containsText" dxfId="928" priority="656" operator="containsText" text="CPOS">
      <formula>NOT(ISERROR(SEARCH("CPOS",B118)))</formula>
    </cfRule>
  </conditionalFormatting>
  <conditionalFormatting sqref="B117">
    <cfRule type="containsText" dxfId="927" priority="641" operator="containsText" text="PESQUISA DE MERCADO">
      <formula>NOT(ISERROR(SEARCH("PESQUISA DE MERCADO",B117)))</formula>
    </cfRule>
    <cfRule type="containsText" dxfId="926" priority="642" operator="containsText" text="CPU">
      <formula>NOT(ISERROR(SEARCH("CPU",B117)))</formula>
    </cfRule>
    <cfRule type="containsText" dxfId="925" priority="643" operator="containsText" text="LICITADO">
      <formula>NOT(ISERROR(SEARCH("LICITADO",B117)))</formula>
    </cfRule>
    <cfRule type="containsText" dxfId="924" priority="644" operator="containsText" text="OUTROS">
      <formula>NOT(ISERROR(SEARCH("OUTROS",B117)))</formula>
    </cfRule>
    <cfRule type="containsText" dxfId="923" priority="645" operator="containsText" text="SINAPI">
      <formula>NOT(ISERROR(SEARCH("SINAPI",B117)))</formula>
    </cfRule>
    <cfRule type="containsText" dxfId="922" priority="646" operator="containsText" text="SIURB-INFRA">
      <formula>NOT(ISERROR(SEARCH("SIURB-INFRA",B117)))</formula>
    </cfRule>
    <cfRule type="containsText" dxfId="921" priority="647" operator="containsText" text="SIURB-EDIF">
      <formula>NOT(ISERROR(SEARCH("SIURB-EDIF",B117)))</formula>
    </cfRule>
    <cfRule type="containsText" dxfId="920" priority="648" operator="containsText" text="CPOS">
      <formula>NOT(ISERROR(SEARCH("CPOS",B117)))</formula>
    </cfRule>
  </conditionalFormatting>
  <conditionalFormatting sqref="B120">
    <cfRule type="containsText" dxfId="919" priority="633" operator="containsText" text="PESQUISA DE MERCADO">
      <formula>NOT(ISERROR(SEARCH("PESQUISA DE MERCADO",B120)))</formula>
    </cfRule>
    <cfRule type="containsText" dxfId="918" priority="634" operator="containsText" text="CPU">
      <formula>NOT(ISERROR(SEARCH("CPU",B120)))</formula>
    </cfRule>
    <cfRule type="containsText" dxfId="917" priority="635" operator="containsText" text="LICITADO">
      <formula>NOT(ISERROR(SEARCH("LICITADO",B120)))</formula>
    </cfRule>
    <cfRule type="containsText" dxfId="916" priority="636" operator="containsText" text="OUTROS">
      <formula>NOT(ISERROR(SEARCH("OUTROS",B120)))</formula>
    </cfRule>
    <cfRule type="containsText" dxfId="915" priority="637" operator="containsText" text="SINAPI">
      <formula>NOT(ISERROR(SEARCH("SINAPI",B120)))</formula>
    </cfRule>
    <cfRule type="containsText" dxfId="914" priority="638" operator="containsText" text="SIURB-INFRA">
      <formula>NOT(ISERROR(SEARCH("SIURB-INFRA",B120)))</formula>
    </cfRule>
    <cfRule type="containsText" dxfId="913" priority="639" operator="containsText" text="SIURB-EDIF">
      <formula>NOT(ISERROR(SEARCH("SIURB-EDIF",B120)))</formula>
    </cfRule>
    <cfRule type="containsText" dxfId="912" priority="640" operator="containsText" text="CPOS">
      <formula>NOT(ISERROR(SEARCH("CPOS",B120)))</formula>
    </cfRule>
  </conditionalFormatting>
  <conditionalFormatting sqref="B121">
    <cfRule type="containsText" dxfId="911" priority="625" operator="containsText" text="PESQUISA DE MERCADO">
      <formula>NOT(ISERROR(SEARCH("PESQUISA DE MERCADO",B121)))</formula>
    </cfRule>
    <cfRule type="containsText" dxfId="910" priority="626" operator="containsText" text="CPU">
      <formula>NOT(ISERROR(SEARCH("CPU",B121)))</formula>
    </cfRule>
    <cfRule type="containsText" dxfId="909" priority="627" operator="containsText" text="LICITADO">
      <formula>NOT(ISERROR(SEARCH("LICITADO",B121)))</formula>
    </cfRule>
    <cfRule type="containsText" dxfId="908" priority="628" operator="containsText" text="OUTROS">
      <formula>NOT(ISERROR(SEARCH("OUTROS",B121)))</formula>
    </cfRule>
    <cfRule type="containsText" dxfId="907" priority="629" operator="containsText" text="SINAPI">
      <formula>NOT(ISERROR(SEARCH("SINAPI",B121)))</formula>
    </cfRule>
    <cfRule type="containsText" dxfId="906" priority="630" operator="containsText" text="SIURB-INFRA">
      <formula>NOT(ISERROR(SEARCH("SIURB-INFRA",B121)))</formula>
    </cfRule>
    <cfRule type="containsText" dxfId="905" priority="631" operator="containsText" text="SIURB-EDIF">
      <formula>NOT(ISERROR(SEARCH("SIURB-EDIF",B121)))</formula>
    </cfRule>
    <cfRule type="containsText" dxfId="904" priority="632" operator="containsText" text="CPOS">
      <formula>NOT(ISERROR(SEARCH("CPOS",B121)))</formula>
    </cfRule>
  </conditionalFormatting>
  <conditionalFormatting sqref="B122:B123">
    <cfRule type="containsText" dxfId="903" priority="617" operator="containsText" text="PESQUISA DE MERCADO">
      <formula>NOT(ISERROR(SEARCH("PESQUISA DE MERCADO",B122)))</formula>
    </cfRule>
    <cfRule type="containsText" dxfId="902" priority="618" operator="containsText" text="CPU">
      <formula>NOT(ISERROR(SEARCH("CPU",B122)))</formula>
    </cfRule>
    <cfRule type="containsText" dxfId="901" priority="619" operator="containsText" text="LICITADO">
      <formula>NOT(ISERROR(SEARCH("LICITADO",B122)))</formula>
    </cfRule>
    <cfRule type="containsText" dxfId="900" priority="620" operator="containsText" text="OUTROS">
      <formula>NOT(ISERROR(SEARCH("OUTROS",B122)))</formula>
    </cfRule>
    <cfRule type="containsText" dxfId="899" priority="621" operator="containsText" text="SINAPI">
      <formula>NOT(ISERROR(SEARCH("SINAPI",B122)))</formula>
    </cfRule>
    <cfRule type="containsText" dxfId="898" priority="622" operator="containsText" text="SIURB-INFRA">
      <formula>NOT(ISERROR(SEARCH("SIURB-INFRA",B122)))</formula>
    </cfRule>
    <cfRule type="containsText" dxfId="897" priority="623" operator="containsText" text="SIURB-EDIF">
      <formula>NOT(ISERROR(SEARCH("SIURB-EDIF",B122)))</formula>
    </cfRule>
    <cfRule type="containsText" dxfId="896" priority="624" operator="containsText" text="CPOS">
      <formula>NOT(ISERROR(SEARCH("CPOS",B122)))</formula>
    </cfRule>
  </conditionalFormatting>
  <conditionalFormatting sqref="B119">
    <cfRule type="containsText" dxfId="895" priority="609" operator="containsText" text="PESQUISA DE MERCADO">
      <formula>NOT(ISERROR(SEARCH("PESQUISA DE MERCADO",B119)))</formula>
    </cfRule>
    <cfRule type="containsText" dxfId="894" priority="610" operator="containsText" text="CPU">
      <formula>NOT(ISERROR(SEARCH("CPU",B119)))</formula>
    </cfRule>
    <cfRule type="containsText" dxfId="893" priority="611" operator="containsText" text="LICITADO">
      <formula>NOT(ISERROR(SEARCH("LICITADO",B119)))</formula>
    </cfRule>
    <cfRule type="containsText" dxfId="892" priority="612" operator="containsText" text="OUTROS">
      <formula>NOT(ISERROR(SEARCH("OUTROS",B119)))</formula>
    </cfRule>
    <cfRule type="containsText" dxfId="891" priority="613" operator="containsText" text="SINAPI">
      <formula>NOT(ISERROR(SEARCH("SINAPI",B119)))</formula>
    </cfRule>
    <cfRule type="containsText" dxfId="890" priority="614" operator="containsText" text="SIURB-INFRA">
      <formula>NOT(ISERROR(SEARCH("SIURB-INFRA",B119)))</formula>
    </cfRule>
    <cfRule type="containsText" dxfId="889" priority="615" operator="containsText" text="SIURB-EDIF">
      <formula>NOT(ISERROR(SEARCH("SIURB-EDIF",B119)))</formula>
    </cfRule>
    <cfRule type="containsText" dxfId="888" priority="616" operator="containsText" text="CPOS">
      <formula>NOT(ISERROR(SEARCH("CPOS",B119)))</formula>
    </cfRule>
  </conditionalFormatting>
  <conditionalFormatting sqref="B125">
    <cfRule type="containsText" dxfId="887" priority="601" operator="containsText" text="PESQUISA DE MERCADO">
      <formula>NOT(ISERROR(SEARCH("PESQUISA DE MERCADO",B125)))</formula>
    </cfRule>
    <cfRule type="containsText" dxfId="886" priority="602" operator="containsText" text="CPU">
      <formula>NOT(ISERROR(SEARCH("CPU",B125)))</formula>
    </cfRule>
    <cfRule type="containsText" dxfId="885" priority="603" operator="containsText" text="LICITADO">
      <formula>NOT(ISERROR(SEARCH("LICITADO",B125)))</formula>
    </cfRule>
    <cfRule type="containsText" dxfId="884" priority="604" operator="containsText" text="OUTROS">
      <formula>NOT(ISERROR(SEARCH("OUTROS",B125)))</formula>
    </cfRule>
    <cfRule type="containsText" dxfId="883" priority="605" operator="containsText" text="SINAPI">
      <formula>NOT(ISERROR(SEARCH("SINAPI",B125)))</formula>
    </cfRule>
    <cfRule type="containsText" dxfId="882" priority="606" operator="containsText" text="SIURB-INFRA">
      <formula>NOT(ISERROR(SEARCH("SIURB-INFRA",B125)))</formula>
    </cfRule>
    <cfRule type="containsText" dxfId="881" priority="607" operator="containsText" text="SIURB-EDIF">
      <formula>NOT(ISERROR(SEARCH("SIURB-EDIF",B125)))</formula>
    </cfRule>
    <cfRule type="containsText" dxfId="880" priority="608" operator="containsText" text="CPOS">
      <formula>NOT(ISERROR(SEARCH("CPOS",B125)))</formula>
    </cfRule>
  </conditionalFormatting>
  <conditionalFormatting sqref="B129">
    <cfRule type="containsText" dxfId="879" priority="593" operator="containsText" text="PESQUISA DE MERCADO">
      <formula>NOT(ISERROR(SEARCH("PESQUISA DE MERCADO",B129)))</formula>
    </cfRule>
    <cfRule type="containsText" dxfId="878" priority="594" operator="containsText" text="CPU">
      <formula>NOT(ISERROR(SEARCH("CPU",B129)))</formula>
    </cfRule>
    <cfRule type="containsText" dxfId="877" priority="595" operator="containsText" text="LICITADO">
      <formula>NOT(ISERROR(SEARCH("LICITADO",B129)))</formula>
    </cfRule>
    <cfRule type="containsText" dxfId="876" priority="596" operator="containsText" text="OUTROS">
      <formula>NOT(ISERROR(SEARCH("OUTROS",B129)))</formula>
    </cfRule>
    <cfRule type="containsText" dxfId="875" priority="597" operator="containsText" text="SINAPI">
      <formula>NOT(ISERROR(SEARCH("SINAPI",B129)))</formula>
    </cfRule>
    <cfRule type="containsText" dxfId="874" priority="598" operator="containsText" text="SIURB-INFRA">
      <formula>NOT(ISERROR(SEARCH("SIURB-INFRA",B129)))</formula>
    </cfRule>
    <cfRule type="containsText" dxfId="873" priority="599" operator="containsText" text="SIURB-EDIF">
      <formula>NOT(ISERROR(SEARCH("SIURB-EDIF",B129)))</formula>
    </cfRule>
    <cfRule type="containsText" dxfId="872" priority="600" operator="containsText" text="CPOS">
      <formula>NOT(ISERROR(SEARCH("CPOS",B129)))</formula>
    </cfRule>
  </conditionalFormatting>
  <conditionalFormatting sqref="B128">
    <cfRule type="containsText" dxfId="871" priority="585" operator="containsText" text="PESQUISA DE MERCADO">
      <formula>NOT(ISERROR(SEARCH("PESQUISA DE MERCADO",B128)))</formula>
    </cfRule>
    <cfRule type="containsText" dxfId="870" priority="586" operator="containsText" text="CPU">
      <formula>NOT(ISERROR(SEARCH("CPU",B128)))</formula>
    </cfRule>
    <cfRule type="containsText" dxfId="869" priority="587" operator="containsText" text="LICITADO">
      <formula>NOT(ISERROR(SEARCH("LICITADO",B128)))</formula>
    </cfRule>
    <cfRule type="containsText" dxfId="868" priority="588" operator="containsText" text="OUTROS">
      <formula>NOT(ISERROR(SEARCH("OUTROS",B128)))</formula>
    </cfRule>
    <cfRule type="containsText" dxfId="867" priority="589" operator="containsText" text="SINAPI">
      <formula>NOT(ISERROR(SEARCH("SINAPI",B128)))</formula>
    </cfRule>
    <cfRule type="containsText" dxfId="866" priority="590" operator="containsText" text="SIURB-INFRA">
      <formula>NOT(ISERROR(SEARCH("SIURB-INFRA",B128)))</formula>
    </cfRule>
    <cfRule type="containsText" dxfId="865" priority="591" operator="containsText" text="SIURB-EDIF">
      <formula>NOT(ISERROR(SEARCH("SIURB-EDIF",B128)))</formula>
    </cfRule>
    <cfRule type="containsText" dxfId="864" priority="592" operator="containsText" text="CPOS">
      <formula>NOT(ISERROR(SEARCH("CPOS",B128)))</formula>
    </cfRule>
  </conditionalFormatting>
  <conditionalFormatting sqref="B131">
    <cfRule type="containsText" dxfId="863" priority="577" operator="containsText" text="PESQUISA DE MERCADO">
      <formula>NOT(ISERROR(SEARCH("PESQUISA DE MERCADO",B131)))</formula>
    </cfRule>
    <cfRule type="containsText" dxfId="862" priority="578" operator="containsText" text="CPU">
      <formula>NOT(ISERROR(SEARCH("CPU",B131)))</formula>
    </cfRule>
    <cfRule type="containsText" dxfId="861" priority="579" operator="containsText" text="LICITADO">
      <formula>NOT(ISERROR(SEARCH("LICITADO",B131)))</formula>
    </cfRule>
    <cfRule type="containsText" dxfId="860" priority="580" operator="containsText" text="OUTROS">
      <formula>NOT(ISERROR(SEARCH("OUTROS",B131)))</formula>
    </cfRule>
    <cfRule type="containsText" dxfId="859" priority="581" operator="containsText" text="SINAPI">
      <formula>NOT(ISERROR(SEARCH("SINAPI",B131)))</formula>
    </cfRule>
    <cfRule type="containsText" dxfId="858" priority="582" operator="containsText" text="SIURB-INFRA">
      <formula>NOT(ISERROR(SEARCH("SIURB-INFRA",B131)))</formula>
    </cfRule>
    <cfRule type="containsText" dxfId="857" priority="583" operator="containsText" text="SIURB-EDIF">
      <formula>NOT(ISERROR(SEARCH("SIURB-EDIF",B131)))</formula>
    </cfRule>
    <cfRule type="containsText" dxfId="856" priority="584" operator="containsText" text="CPOS">
      <formula>NOT(ISERROR(SEARCH("CPOS",B131)))</formula>
    </cfRule>
  </conditionalFormatting>
  <conditionalFormatting sqref="B132">
    <cfRule type="containsText" dxfId="855" priority="569" operator="containsText" text="PESQUISA DE MERCADO">
      <formula>NOT(ISERROR(SEARCH("PESQUISA DE MERCADO",B132)))</formula>
    </cfRule>
    <cfRule type="containsText" dxfId="854" priority="570" operator="containsText" text="CPU">
      <formula>NOT(ISERROR(SEARCH("CPU",B132)))</formula>
    </cfRule>
    <cfRule type="containsText" dxfId="853" priority="571" operator="containsText" text="LICITADO">
      <formula>NOT(ISERROR(SEARCH("LICITADO",B132)))</formula>
    </cfRule>
    <cfRule type="containsText" dxfId="852" priority="572" operator="containsText" text="OUTROS">
      <formula>NOT(ISERROR(SEARCH("OUTROS",B132)))</formula>
    </cfRule>
    <cfRule type="containsText" dxfId="851" priority="573" operator="containsText" text="SINAPI">
      <formula>NOT(ISERROR(SEARCH("SINAPI",B132)))</formula>
    </cfRule>
    <cfRule type="containsText" dxfId="850" priority="574" operator="containsText" text="SIURB-INFRA">
      <formula>NOT(ISERROR(SEARCH("SIURB-INFRA",B132)))</formula>
    </cfRule>
    <cfRule type="containsText" dxfId="849" priority="575" operator="containsText" text="SIURB-EDIF">
      <formula>NOT(ISERROR(SEARCH("SIURB-EDIF",B132)))</formula>
    </cfRule>
    <cfRule type="containsText" dxfId="848" priority="576" operator="containsText" text="CPOS">
      <formula>NOT(ISERROR(SEARCH("CPOS",B132)))</formula>
    </cfRule>
  </conditionalFormatting>
  <conditionalFormatting sqref="B133:B136">
    <cfRule type="containsText" dxfId="847" priority="561" operator="containsText" text="PESQUISA DE MERCADO">
      <formula>NOT(ISERROR(SEARCH("PESQUISA DE MERCADO",B133)))</formula>
    </cfRule>
    <cfRule type="containsText" dxfId="846" priority="562" operator="containsText" text="CPU">
      <formula>NOT(ISERROR(SEARCH("CPU",B133)))</formula>
    </cfRule>
    <cfRule type="containsText" dxfId="845" priority="563" operator="containsText" text="LICITADO">
      <formula>NOT(ISERROR(SEARCH("LICITADO",B133)))</formula>
    </cfRule>
    <cfRule type="containsText" dxfId="844" priority="564" operator="containsText" text="OUTROS">
      <formula>NOT(ISERROR(SEARCH("OUTROS",B133)))</formula>
    </cfRule>
    <cfRule type="containsText" dxfId="843" priority="565" operator="containsText" text="SINAPI">
      <formula>NOT(ISERROR(SEARCH("SINAPI",B133)))</formula>
    </cfRule>
    <cfRule type="containsText" dxfId="842" priority="566" operator="containsText" text="SIURB-INFRA">
      <formula>NOT(ISERROR(SEARCH("SIURB-INFRA",B133)))</formula>
    </cfRule>
    <cfRule type="containsText" dxfId="841" priority="567" operator="containsText" text="SIURB-EDIF">
      <formula>NOT(ISERROR(SEARCH("SIURB-EDIF",B133)))</formula>
    </cfRule>
    <cfRule type="containsText" dxfId="840" priority="568" operator="containsText" text="CPOS">
      <formula>NOT(ISERROR(SEARCH("CPOS",B133)))</formula>
    </cfRule>
  </conditionalFormatting>
  <conditionalFormatting sqref="B130">
    <cfRule type="containsText" dxfId="839" priority="553" operator="containsText" text="PESQUISA DE MERCADO">
      <formula>NOT(ISERROR(SEARCH("PESQUISA DE MERCADO",B130)))</formula>
    </cfRule>
    <cfRule type="containsText" dxfId="838" priority="554" operator="containsText" text="CPU">
      <formula>NOT(ISERROR(SEARCH("CPU",B130)))</formula>
    </cfRule>
    <cfRule type="containsText" dxfId="837" priority="555" operator="containsText" text="LICITADO">
      <formula>NOT(ISERROR(SEARCH("LICITADO",B130)))</formula>
    </cfRule>
    <cfRule type="containsText" dxfId="836" priority="556" operator="containsText" text="OUTROS">
      <formula>NOT(ISERROR(SEARCH("OUTROS",B130)))</formula>
    </cfRule>
    <cfRule type="containsText" dxfId="835" priority="557" operator="containsText" text="SINAPI">
      <formula>NOT(ISERROR(SEARCH("SINAPI",B130)))</formula>
    </cfRule>
    <cfRule type="containsText" dxfId="834" priority="558" operator="containsText" text="SIURB-INFRA">
      <formula>NOT(ISERROR(SEARCH("SIURB-INFRA",B130)))</formula>
    </cfRule>
    <cfRule type="containsText" dxfId="833" priority="559" operator="containsText" text="SIURB-EDIF">
      <formula>NOT(ISERROR(SEARCH("SIURB-EDIF",B130)))</formula>
    </cfRule>
    <cfRule type="containsText" dxfId="832" priority="560" operator="containsText" text="CPOS">
      <formula>NOT(ISERROR(SEARCH("CPOS",B130)))</formula>
    </cfRule>
  </conditionalFormatting>
  <conditionalFormatting sqref="B224">
    <cfRule type="containsText" dxfId="831" priority="545" operator="containsText" text="PESQUISA DE MERCADO">
      <formula>NOT(ISERROR(SEARCH("PESQUISA DE MERCADO",B224)))</formula>
    </cfRule>
    <cfRule type="containsText" dxfId="830" priority="546" operator="containsText" text="CPU">
      <formula>NOT(ISERROR(SEARCH("CPU",B224)))</formula>
    </cfRule>
    <cfRule type="containsText" dxfId="829" priority="547" operator="containsText" text="LICITADO">
      <formula>NOT(ISERROR(SEARCH("LICITADO",B224)))</formula>
    </cfRule>
    <cfRule type="containsText" dxfId="828" priority="548" operator="containsText" text="OUTROS">
      <formula>NOT(ISERROR(SEARCH("OUTROS",B224)))</formula>
    </cfRule>
    <cfRule type="containsText" dxfId="827" priority="549" operator="containsText" text="SINAPI">
      <formula>NOT(ISERROR(SEARCH("SINAPI",B224)))</formula>
    </cfRule>
    <cfRule type="containsText" dxfId="826" priority="550" operator="containsText" text="SIURB-INFRA">
      <formula>NOT(ISERROR(SEARCH("SIURB-INFRA",B224)))</formula>
    </cfRule>
    <cfRule type="containsText" dxfId="825" priority="551" operator="containsText" text="SIURB-EDIF">
      <formula>NOT(ISERROR(SEARCH("SIURB-EDIF",B224)))</formula>
    </cfRule>
    <cfRule type="containsText" dxfId="824" priority="552" operator="containsText" text="CPOS">
      <formula>NOT(ISERROR(SEARCH("CPOS",B224)))</formula>
    </cfRule>
  </conditionalFormatting>
  <conditionalFormatting sqref="B227">
    <cfRule type="containsText" dxfId="823" priority="537" operator="containsText" text="PESQUISA DE MERCADO">
      <formula>NOT(ISERROR(SEARCH("PESQUISA DE MERCADO",B227)))</formula>
    </cfRule>
    <cfRule type="containsText" dxfId="822" priority="538" operator="containsText" text="CPU">
      <formula>NOT(ISERROR(SEARCH("CPU",B227)))</formula>
    </cfRule>
    <cfRule type="containsText" dxfId="821" priority="539" operator="containsText" text="LICITADO">
      <formula>NOT(ISERROR(SEARCH("LICITADO",B227)))</formula>
    </cfRule>
    <cfRule type="containsText" dxfId="820" priority="540" operator="containsText" text="OUTROS">
      <formula>NOT(ISERROR(SEARCH("OUTROS",B227)))</formula>
    </cfRule>
    <cfRule type="containsText" dxfId="819" priority="541" operator="containsText" text="SINAPI">
      <formula>NOT(ISERROR(SEARCH("SINAPI",B227)))</formula>
    </cfRule>
    <cfRule type="containsText" dxfId="818" priority="542" operator="containsText" text="SIURB-INFRA">
      <formula>NOT(ISERROR(SEARCH("SIURB-INFRA",B227)))</formula>
    </cfRule>
    <cfRule type="containsText" dxfId="817" priority="543" operator="containsText" text="SIURB-EDIF">
      <formula>NOT(ISERROR(SEARCH("SIURB-EDIF",B227)))</formula>
    </cfRule>
    <cfRule type="containsText" dxfId="816" priority="544" operator="containsText" text="CPOS">
      <formula>NOT(ISERROR(SEARCH("CPOS",B227)))</formula>
    </cfRule>
  </conditionalFormatting>
  <conditionalFormatting sqref="B228:B229">
    <cfRule type="containsText" dxfId="815" priority="529" operator="containsText" text="PESQUISA DE MERCADO">
      <formula>NOT(ISERROR(SEARCH("PESQUISA DE MERCADO",B228)))</formula>
    </cfRule>
    <cfRule type="containsText" dxfId="814" priority="530" operator="containsText" text="CPU">
      <formula>NOT(ISERROR(SEARCH("CPU",B228)))</formula>
    </cfRule>
    <cfRule type="containsText" dxfId="813" priority="531" operator="containsText" text="LICITADO">
      <formula>NOT(ISERROR(SEARCH("LICITADO",B228)))</formula>
    </cfRule>
    <cfRule type="containsText" dxfId="812" priority="532" operator="containsText" text="OUTROS">
      <formula>NOT(ISERROR(SEARCH("OUTROS",B228)))</formula>
    </cfRule>
    <cfRule type="containsText" dxfId="811" priority="533" operator="containsText" text="SINAPI">
      <formula>NOT(ISERROR(SEARCH("SINAPI",B228)))</formula>
    </cfRule>
    <cfRule type="containsText" dxfId="810" priority="534" operator="containsText" text="SIURB-INFRA">
      <formula>NOT(ISERROR(SEARCH("SIURB-INFRA",B228)))</formula>
    </cfRule>
    <cfRule type="containsText" dxfId="809" priority="535" operator="containsText" text="SIURB-EDIF">
      <formula>NOT(ISERROR(SEARCH("SIURB-EDIF",B228)))</formula>
    </cfRule>
    <cfRule type="containsText" dxfId="808" priority="536" operator="containsText" text="CPOS">
      <formula>NOT(ISERROR(SEARCH("CPOS",B228)))</formula>
    </cfRule>
  </conditionalFormatting>
  <conditionalFormatting sqref="B243:B246">
    <cfRule type="containsText" dxfId="807" priority="521" operator="containsText" text="PESQUISA DE MERCADO">
      <formula>NOT(ISERROR(SEARCH("PESQUISA DE MERCADO",B243)))</formula>
    </cfRule>
    <cfRule type="containsText" dxfId="806" priority="522" operator="containsText" text="CPU">
      <formula>NOT(ISERROR(SEARCH("CPU",B243)))</formula>
    </cfRule>
    <cfRule type="containsText" dxfId="805" priority="523" operator="containsText" text="LICITADO">
      <formula>NOT(ISERROR(SEARCH("LICITADO",B243)))</formula>
    </cfRule>
    <cfRule type="containsText" dxfId="804" priority="524" operator="containsText" text="OUTROS">
      <formula>NOT(ISERROR(SEARCH("OUTROS",B243)))</formula>
    </cfRule>
    <cfRule type="containsText" dxfId="803" priority="525" operator="containsText" text="SINAPI">
      <formula>NOT(ISERROR(SEARCH("SINAPI",B243)))</formula>
    </cfRule>
    <cfRule type="containsText" dxfId="802" priority="526" operator="containsText" text="SIURB-INFRA">
      <formula>NOT(ISERROR(SEARCH("SIURB-INFRA",B243)))</formula>
    </cfRule>
    <cfRule type="containsText" dxfId="801" priority="527" operator="containsText" text="SIURB-EDIF">
      <formula>NOT(ISERROR(SEARCH("SIURB-EDIF",B243)))</formula>
    </cfRule>
    <cfRule type="containsText" dxfId="800" priority="528" operator="containsText" text="CPOS">
      <formula>NOT(ISERROR(SEARCH("CPOS",B243)))</formula>
    </cfRule>
  </conditionalFormatting>
  <conditionalFormatting sqref="B261">
    <cfRule type="containsText" dxfId="799" priority="513" operator="containsText" text="PESQUISA DE MERCADO">
      <formula>NOT(ISERROR(SEARCH("PESQUISA DE MERCADO",B261)))</formula>
    </cfRule>
    <cfRule type="containsText" dxfId="798" priority="514" operator="containsText" text="CPU">
      <formula>NOT(ISERROR(SEARCH("CPU",B261)))</formula>
    </cfRule>
    <cfRule type="containsText" dxfId="797" priority="515" operator="containsText" text="LICITADO">
      <formula>NOT(ISERROR(SEARCH("LICITADO",B261)))</formula>
    </cfRule>
    <cfRule type="containsText" dxfId="796" priority="516" operator="containsText" text="OUTROS">
      <formula>NOT(ISERROR(SEARCH("OUTROS",B261)))</formula>
    </cfRule>
    <cfRule type="containsText" dxfId="795" priority="517" operator="containsText" text="SINAPI">
      <formula>NOT(ISERROR(SEARCH("SINAPI",B261)))</formula>
    </cfRule>
    <cfRule type="containsText" dxfId="794" priority="518" operator="containsText" text="SIURB-INFRA">
      <formula>NOT(ISERROR(SEARCH("SIURB-INFRA",B261)))</formula>
    </cfRule>
    <cfRule type="containsText" dxfId="793" priority="519" operator="containsText" text="SIURB-EDIF">
      <formula>NOT(ISERROR(SEARCH("SIURB-EDIF",B261)))</formula>
    </cfRule>
    <cfRule type="containsText" dxfId="792" priority="520" operator="containsText" text="CPOS">
      <formula>NOT(ISERROR(SEARCH("CPOS",B261)))</formula>
    </cfRule>
  </conditionalFormatting>
  <conditionalFormatting sqref="B263">
    <cfRule type="containsText" dxfId="791" priority="505" operator="containsText" text="PESQUISA DE MERCADO">
      <formula>NOT(ISERROR(SEARCH("PESQUISA DE MERCADO",B263)))</formula>
    </cfRule>
    <cfRule type="containsText" dxfId="790" priority="506" operator="containsText" text="CPU">
      <formula>NOT(ISERROR(SEARCH("CPU",B263)))</formula>
    </cfRule>
    <cfRule type="containsText" dxfId="789" priority="507" operator="containsText" text="LICITADO">
      <formula>NOT(ISERROR(SEARCH("LICITADO",B263)))</formula>
    </cfRule>
    <cfRule type="containsText" dxfId="788" priority="508" operator="containsText" text="OUTROS">
      <formula>NOT(ISERROR(SEARCH("OUTROS",B263)))</formula>
    </cfRule>
    <cfRule type="containsText" dxfId="787" priority="509" operator="containsText" text="SINAPI">
      <formula>NOT(ISERROR(SEARCH("SINAPI",B263)))</formula>
    </cfRule>
    <cfRule type="containsText" dxfId="786" priority="510" operator="containsText" text="SIURB-INFRA">
      <formula>NOT(ISERROR(SEARCH("SIURB-INFRA",B263)))</formula>
    </cfRule>
    <cfRule type="containsText" dxfId="785" priority="511" operator="containsText" text="SIURB-EDIF">
      <formula>NOT(ISERROR(SEARCH("SIURB-EDIF",B263)))</formula>
    </cfRule>
    <cfRule type="containsText" dxfId="784" priority="512" operator="containsText" text="CPOS">
      <formula>NOT(ISERROR(SEARCH("CPOS",B263)))</formula>
    </cfRule>
  </conditionalFormatting>
  <conditionalFormatting sqref="B264:B265">
    <cfRule type="containsText" dxfId="783" priority="497" operator="containsText" text="PESQUISA DE MERCADO">
      <formula>NOT(ISERROR(SEARCH("PESQUISA DE MERCADO",B264)))</formula>
    </cfRule>
    <cfRule type="containsText" dxfId="782" priority="498" operator="containsText" text="CPU">
      <formula>NOT(ISERROR(SEARCH("CPU",B264)))</formula>
    </cfRule>
    <cfRule type="containsText" dxfId="781" priority="499" operator="containsText" text="LICITADO">
      <formula>NOT(ISERROR(SEARCH("LICITADO",B264)))</formula>
    </cfRule>
    <cfRule type="containsText" dxfId="780" priority="500" operator="containsText" text="OUTROS">
      <formula>NOT(ISERROR(SEARCH("OUTROS",B264)))</formula>
    </cfRule>
    <cfRule type="containsText" dxfId="779" priority="501" operator="containsText" text="SINAPI">
      <formula>NOT(ISERROR(SEARCH("SINAPI",B264)))</formula>
    </cfRule>
    <cfRule type="containsText" dxfId="778" priority="502" operator="containsText" text="SIURB-INFRA">
      <formula>NOT(ISERROR(SEARCH("SIURB-INFRA",B264)))</formula>
    </cfRule>
    <cfRule type="containsText" dxfId="777" priority="503" operator="containsText" text="SIURB-EDIF">
      <formula>NOT(ISERROR(SEARCH("SIURB-EDIF",B264)))</formula>
    </cfRule>
    <cfRule type="containsText" dxfId="776" priority="504" operator="containsText" text="CPOS">
      <formula>NOT(ISERROR(SEARCH("CPOS",B264)))</formula>
    </cfRule>
  </conditionalFormatting>
  <conditionalFormatting sqref="B268:B269 B272:B273">
    <cfRule type="containsText" dxfId="775" priority="489" operator="containsText" text="PESQUISA DE MERCADO">
      <formula>NOT(ISERROR(SEARCH("PESQUISA DE MERCADO",B268)))</formula>
    </cfRule>
    <cfRule type="containsText" dxfId="774" priority="490" operator="containsText" text="CPU">
      <formula>NOT(ISERROR(SEARCH("CPU",B268)))</formula>
    </cfRule>
    <cfRule type="containsText" dxfId="773" priority="491" operator="containsText" text="LICITADO">
      <formula>NOT(ISERROR(SEARCH("LICITADO",B268)))</formula>
    </cfRule>
    <cfRule type="containsText" dxfId="772" priority="492" operator="containsText" text="OUTROS">
      <formula>NOT(ISERROR(SEARCH("OUTROS",B268)))</formula>
    </cfRule>
    <cfRule type="containsText" dxfId="771" priority="493" operator="containsText" text="SINAPI">
      <formula>NOT(ISERROR(SEARCH("SINAPI",B268)))</formula>
    </cfRule>
    <cfRule type="containsText" dxfId="770" priority="494" operator="containsText" text="SIURB-INFRA">
      <formula>NOT(ISERROR(SEARCH("SIURB-INFRA",B268)))</formula>
    </cfRule>
    <cfRule type="containsText" dxfId="769" priority="495" operator="containsText" text="SIURB-EDIF">
      <formula>NOT(ISERROR(SEARCH("SIURB-EDIF",B268)))</formula>
    </cfRule>
    <cfRule type="containsText" dxfId="768" priority="496" operator="containsText" text="CPOS">
      <formula>NOT(ISERROR(SEARCH("CPOS",B268)))</formula>
    </cfRule>
  </conditionalFormatting>
  <conditionalFormatting sqref="B271">
    <cfRule type="containsText" dxfId="767" priority="481" operator="containsText" text="PESQUISA DE MERCADO">
      <formula>NOT(ISERROR(SEARCH("PESQUISA DE MERCADO",B271)))</formula>
    </cfRule>
    <cfRule type="containsText" dxfId="766" priority="482" operator="containsText" text="CPU">
      <formula>NOT(ISERROR(SEARCH("CPU",B271)))</formula>
    </cfRule>
    <cfRule type="containsText" dxfId="765" priority="483" operator="containsText" text="LICITADO">
      <formula>NOT(ISERROR(SEARCH("LICITADO",B271)))</formula>
    </cfRule>
    <cfRule type="containsText" dxfId="764" priority="484" operator="containsText" text="OUTROS">
      <formula>NOT(ISERROR(SEARCH("OUTROS",B271)))</formula>
    </cfRule>
    <cfRule type="containsText" dxfId="763" priority="485" operator="containsText" text="SINAPI">
      <formula>NOT(ISERROR(SEARCH("SINAPI",B271)))</formula>
    </cfRule>
    <cfRule type="containsText" dxfId="762" priority="486" operator="containsText" text="SIURB-INFRA">
      <formula>NOT(ISERROR(SEARCH("SIURB-INFRA",B271)))</formula>
    </cfRule>
    <cfRule type="containsText" dxfId="761" priority="487" operator="containsText" text="SIURB-EDIF">
      <formula>NOT(ISERROR(SEARCH("SIURB-EDIF",B271)))</formula>
    </cfRule>
    <cfRule type="containsText" dxfId="760" priority="488" operator="containsText" text="CPOS">
      <formula>NOT(ISERROR(SEARCH("CPOS",B271)))</formula>
    </cfRule>
  </conditionalFormatting>
  <conditionalFormatting sqref="B274">
    <cfRule type="containsText" dxfId="759" priority="473" operator="containsText" text="PESQUISA DE MERCADO">
      <formula>NOT(ISERROR(SEARCH("PESQUISA DE MERCADO",B274)))</formula>
    </cfRule>
    <cfRule type="containsText" dxfId="758" priority="474" operator="containsText" text="CPU">
      <formula>NOT(ISERROR(SEARCH("CPU",B274)))</formula>
    </cfRule>
    <cfRule type="containsText" dxfId="757" priority="475" operator="containsText" text="LICITADO">
      <formula>NOT(ISERROR(SEARCH("LICITADO",B274)))</formula>
    </cfRule>
    <cfRule type="containsText" dxfId="756" priority="476" operator="containsText" text="OUTROS">
      <formula>NOT(ISERROR(SEARCH("OUTROS",B274)))</formula>
    </cfRule>
    <cfRule type="containsText" dxfId="755" priority="477" operator="containsText" text="SINAPI">
      <formula>NOT(ISERROR(SEARCH("SINAPI",B274)))</formula>
    </cfRule>
    <cfRule type="containsText" dxfId="754" priority="478" operator="containsText" text="SIURB-INFRA">
      <formula>NOT(ISERROR(SEARCH("SIURB-INFRA",B274)))</formula>
    </cfRule>
    <cfRule type="containsText" dxfId="753" priority="479" operator="containsText" text="SIURB-EDIF">
      <formula>NOT(ISERROR(SEARCH("SIURB-EDIF",B274)))</formula>
    </cfRule>
    <cfRule type="containsText" dxfId="752" priority="480" operator="containsText" text="CPOS">
      <formula>NOT(ISERROR(SEARCH("CPOS",B274)))</formula>
    </cfRule>
  </conditionalFormatting>
  <conditionalFormatting sqref="B275:B277 B279:B280 B286 B284">
    <cfRule type="containsText" dxfId="751" priority="465" operator="containsText" text="PESQUISA DE MERCADO">
      <formula>NOT(ISERROR(SEARCH("PESQUISA DE MERCADO",B275)))</formula>
    </cfRule>
    <cfRule type="containsText" dxfId="750" priority="466" operator="containsText" text="CPU">
      <formula>NOT(ISERROR(SEARCH("CPU",B275)))</formula>
    </cfRule>
    <cfRule type="containsText" dxfId="749" priority="467" operator="containsText" text="LICITADO">
      <formula>NOT(ISERROR(SEARCH("LICITADO",B275)))</formula>
    </cfRule>
    <cfRule type="containsText" dxfId="748" priority="468" operator="containsText" text="OUTROS">
      <formula>NOT(ISERROR(SEARCH("OUTROS",B275)))</formula>
    </cfRule>
    <cfRule type="containsText" dxfId="747" priority="469" operator="containsText" text="SINAPI">
      <formula>NOT(ISERROR(SEARCH("SINAPI",B275)))</formula>
    </cfRule>
    <cfRule type="containsText" dxfId="746" priority="470" operator="containsText" text="SIURB-INFRA">
      <formula>NOT(ISERROR(SEARCH("SIURB-INFRA",B275)))</formula>
    </cfRule>
    <cfRule type="containsText" dxfId="745" priority="471" operator="containsText" text="SIURB-EDIF">
      <formula>NOT(ISERROR(SEARCH("SIURB-EDIF",B275)))</formula>
    </cfRule>
    <cfRule type="containsText" dxfId="744" priority="472" operator="containsText" text="CPOS">
      <formula>NOT(ISERROR(SEARCH("CPOS",B275)))</formula>
    </cfRule>
  </conditionalFormatting>
  <conditionalFormatting sqref="B210">
    <cfRule type="containsText" dxfId="743" priority="457" operator="containsText" text="PESQUISA DE MERCADO">
      <formula>NOT(ISERROR(SEARCH("PESQUISA DE MERCADO",B210)))</formula>
    </cfRule>
    <cfRule type="containsText" dxfId="742" priority="458" operator="containsText" text="CPU">
      <formula>NOT(ISERROR(SEARCH("CPU",B210)))</formula>
    </cfRule>
    <cfRule type="containsText" dxfId="741" priority="459" operator="containsText" text="LICITADO">
      <formula>NOT(ISERROR(SEARCH("LICITADO",B210)))</formula>
    </cfRule>
    <cfRule type="containsText" dxfId="740" priority="460" operator="containsText" text="OUTROS">
      <formula>NOT(ISERROR(SEARCH("OUTROS",B210)))</formula>
    </cfRule>
    <cfRule type="containsText" dxfId="739" priority="461" operator="containsText" text="SINAPI">
      <formula>NOT(ISERROR(SEARCH("SINAPI",B210)))</formula>
    </cfRule>
    <cfRule type="containsText" dxfId="738" priority="462" operator="containsText" text="SIURB-INFRA">
      <formula>NOT(ISERROR(SEARCH("SIURB-INFRA",B210)))</formula>
    </cfRule>
    <cfRule type="containsText" dxfId="737" priority="463" operator="containsText" text="SIURB-EDIF">
      <formula>NOT(ISERROR(SEARCH("SIURB-EDIF",B210)))</formula>
    </cfRule>
    <cfRule type="containsText" dxfId="736" priority="464" operator="containsText" text="CPOS">
      <formula>NOT(ISERROR(SEARCH("CPOS",B210)))</formula>
    </cfRule>
  </conditionalFormatting>
  <conditionalFormatting sqref="B34">
    <cfRule type="containsText" dxfId="735" priority="449" operator="containsText" text="PESQUISA DE MERCADO">
      <formula>NOT(ISERROR(SEARCH("PESQUISA DE MERCADO",B34)))</formula>
    </cfRule>
    <cfRule type="containsText" dxfId="734" priority="450" operator="containsText" text="CPU">
      <formula>NOT(ISERROR(SEARCH("CPU",B34)))</formula>
    </cfRule>
    <cfRule type="containsText" dxfId="733" priority="451" operator="containsText" text="LICITADO">
      <formula>NOT(ISERROR(SEARCH("LICITADO",B34)))</formula>
    </cfRule>
    <cfRule type="containsText" dxfId="732" priority="452" operator="containsText" text="OUTROS">
      <formula>NOT(ISERROR(SEARCH("OUTROS",B34)))</formula>
    </cfRule>
    <cfRule type="containsText" dxfId="731" priority="453" operator="containsText" text="SINAPI">
      <formula>NOT(ISERROR(SEARCH("SINAPI",B34)))</formula>
    </cfRule>
    <cfRule type="containsText" dxfId="730" priority="454" operator="containsText" text="SIURB-INFRA">
      <formula>NOT(ISERROR(SEARCH("SIURB-INFRA",B34)))</formula>
    </cfRule>
    <cfRule type="containsText" dxfId="729" priority="455" operator="containsText" text="SIURB-EDIF">
      <formula>NOT(ISERROR(SEARCH("SIURB-EDIF",B34)))</formula>
    </cfRule>
    <cfRule type="containsText" dxfId="728" priority="456" operator="containsText" text="CDHU">
      <formula>NOT(ISERROR(SEARCH("CDHU",B34)))</formula>
    </cfRule>
  </conditionalFormatting>
  <conditionalFormatting sqref="B32">
    <cfRule type="containsText" dxfId="727" priority="441" operator="containsText" text="PESQUISA DE MERCADO">
      <formula>NOT(ISERROR(SEARCH("PESQUISA DE MERCADO",B32)))</formula>
    </cfRule>
    <cfRule type="containsText" dxfId="726" priority="442" operator="containsText" text="CPU">
      <formula>NOT(ISERROR(SEARCH("CPU",B32)))</formula>
    </cfRule>
    <cfRule type="containsText" dxfId="725" priority="443" operator="containsText" text="LICITADO">
      <formula>NOT(ISERROR(SEARCH("LICITADO",B32)))</formula>
    </cfRule>
    <cfRule type="containsText" dxfId="724" priority="444" operator="containsText" text="OUTROS">
      <formula>NOT(ISERROR(SEARCH("OUTROS",B32)))</formula>
    </cfRule>
    <cfRule type="containsText" dxfId="723" priority="445" operator="containsText" text="SINAPI">
      <formula>NOT(ISERROR(SEARCH("SINAPI",B32)))</formula>
    </cfRule>
    <cfRule type="containsText" dxfId="722" priority="446" operator="containsText" text="SIURB-INFRA">
      <formula>NOT(ISERROR(SEARCH("SIURB-INFRA",B32)))</formula>
    </cfRule>
    <cfRule type="containsText" dxfId="721" priority="447" operator="containsText" text="SIURB-EDIF">
      <formula>NOT(ISERROR(SEARCH("SIURB-EDIF",B32)))</formula>
    </cfRule>
    <cfRule type="containsText" dxfId="720" priority="448" operator="containsText" text="CDHU">
      <formula>NOT(ISERROR(SEARCH("CDHU",B32)))</formula>
    </cfRule>
  </conditionalFormatting>
  <conditionalFormatting sqref="B35">
    <cfRule type="containsText" dxfId="719" priority="433" operator="containsText" text="PESQUISA DE MERCADO">
      <formula>NOT(ISERROR(SEARCH("PESQUISA DE MERCADO",B35)))</formula>
    </cfRule>
    <cfRule type="containsText" dxfId="718" priority="434" operator="containsText" text="CPU">
      <formula>NOT(ISERROR(SEARCH("CPU",B35)))</formula>
    </cfRule>
    <cfRule type="containsText" dxfId="717" priority="435" operator="containsText" text="LICITADO">
      <formula>NOT(ISERROR(SEARCH("LICITADO",B35)))</formula>
    </cfRule>
    <cfRule type="containsText" dxfId="716" priority="436" operator="containsText" text="OUTROS">
      <formula>NOT(ISERROR(SEARCH("OUTROS",B35)))</formula>
    </cfRule>
    <cfRule type="containsText" dxfId="715" priority="437" operator="containsText" text="SINAPI">
      <formula>NOT(ISERROR(SEARCH("SINAPI",B35)))</formula>
    </cfRule>
    <cfRule type="containsText" dxfId="714" priority="438" operator="containsText" text="SIURB-INFRA">
      <formula>NOT(ISERROR(SEARCH("SIURB-INFRA",B35)))</formula>
    </cfRule>
    <cfRule type="containsText" dxfId="713" priority="439" operator="containsText" text="SIURB-EDIF">
      <formula>NOT(ISERROR(SEARCH("SIURB-EDIF",B35)))</formula>
    </cfRule>
    <cfRule type="containsText" dxfId="712" priority="440" operator="containsText" text="CDHU">
      <formula>NOT(ISERROR(SEARCH("CDHU",B35)))</formula>
    </cfRule>
  </conditionalFormatting>
  <conditionalFormatting sqref="B40 B42:B47">
    <cfRule type="containsText" dxfId="711" priority="425" operator="containsText" text="PESQUISA DE MERCADO">
      <formula>NOT(ISERROR(SEARCH("PESQUISA DE MERCADO",B40)))</formula>
    </cfRule>
    <cfRule type="containsText" dxfId="710" priority="426" operator="containsText" text="CPU">
      <formula>NOT(ISERROR(SEARCH("CPU",B40)))</formula>
    </cfRule>
    <cfRule type="containsText" dxfId="709" priority="427" operator="containsText" text="LICITADO">
      <formula>NOT(ISERROR(SEARCH("LICITADO",B40)))</formula>
    </cfRule>
    <cfRule type="containsText" dxfId="708" priority="428" operator="containsText" text="OUTROS">
      <formula>NOT(ISERROR(SEARCH("OUTROS",B40)))</formula>
    </cfRule>
    <cfRule type="containsText" dxfId="707" priority="429" operator="containsText" text="SINAPI">
      <formula>NOT(ISERROR(SEARCH("SINAPI",B40)))</formula>
    </cfRule>
    <cfRule type="containsText" dxfId="706" priority="430" operator="containsText" text="SIURB-INFRA">
      <formula>NOT(ISERROR(SEARCH("SIURB-INFRA",B40)))</formula>
    </cfRule>
    <cfRule type="containsText" dxfId="705" priority="431" operator="containsText" text="SIURB-EDIF">
      <formula>NOT(ISERROR(SEARCH("SIURB-EDIF",B40)))</formula>
    </cfRule>
    <cfRule type="containsText" dxfId="704" priority="432" operator="containsText" text="CDHU">
      <formula>NOT(ISERROR(SEARCH("CDHU",B40)))</formula>
    </cfRule>
  </conditionalFormatting>
  <conditionalFormatting sqref="B50">
    <cfRule type="containsText" dxfId="703" priority="417" operator="containsText" text="PESQUISA DE MERCADO">
      <formula>NOT(ISERROR(SEARCH("PESQUISA DE MERCADO",B50)))</formula>
    </cfRule>
    <cfRule type="containsText" dxfId="702" priority="418" operator="containsText" text="CPU">
      <formula>NOT(ISERROR(SEARCH("CPU",B50)))</formula>
    </cfRule>
    <cfRule type="containsText" dxfId="701" priority="419" operator="containsText" text="LICITADO">
      <formula>NOT(ISERROR(SEARCH("LICITADO",B50)))</formula>
    </cfRule>
    <cfRule type="containsText" dxfId="700" priority="420" operator="containsText" text="OUTROS">
      <formula>NOT(ISERROR(SEARCH("OUTROS",B50)))</formula>
    </cfRule>
    <cfRule type="containsText" dxfId="699" priority="421" operator="containsText" text="SINAPI">
      <formula>NOT(ISERROR(SEARCH("SINAPI",B50)))</formula>
    </cfRule>
    <cfRule type="containsText" dxfId="698" priority="422" operator="containsText" text="SIURB-INFRA">
      <formula>NOT(ISERROR(SEARCH("SIURB-INFRA",B50)))</formula>
    </cfRule>
    <cfRule type="containsText" dxfId="697" priority="423" operator="containsText" text="SIURB-EDIF">
      <formula>NOT(ISERROR(SEARCH("SIURB-EDIF",B50)))</formula>
    </cfRule>
    <cfRule type="containsText" dxfId="696" priority="424" operator="containsText" text="CDHU">
      <formula>NOT(ISERROR(SEARCH("CDHU",B50)))</formula>
    </cfRule>
  </conditionalFormatting>
  <conditionalFormatting sqref="B53:B54">
    <cfRule type="containsText" dxfId="695" priority="409" operator="containsText" text="PESQUISA DE MERCADO">
      <formula>NOT(ISERROR(SEARCH("PESQUISA DE MERCADO",B53)))</formula>
    </cfRule>
    <cfRule type="containsText" dxfId="694" priority="410" operator="containsText" text="CPU">
      <formula>NOT(ISERROR(SEARCH("CPU",B53)))</formula>
    </cfRule>
    <cfRule type="containsText" dxfId="693" priority="411" operator="containsText" text="LICITADO">
      <formula>NOT(ISERROR(SEARCH("LICITADO",B53)))</formula>
    </cfRule>
    <cfRule type="containsText" dxfId="692" priority="412" operator="containsText" text="OUTROS">
      <formula>NOT(ISERROR(SEARCH("OUTROS",B53)))</formula>
    </cfRule>
    <cfRule type="containsText" dxfId="691" priority="413" operator="containsText" text="SINAPI">
      <formula>NOT(ISERROR(SEARCH("SINAPI",B53)))</formula>
    </cfRule>
    <cfRule type="containsText" dxfId="690" priority="414" operator="containsText" text="SIURB-INFRA">
      <formula>NOT(ISERROR(SEARCH("SIURB-INFRA",B53)))</formula>
    </cfRule>
    <cfRule type="containsText" dxfId="689" priority="415" operator="containsText" text="SIURB-EDIF">
      <formula>NOT(ISERROR(SEARCH("SIURB-EDIF",B53)))</formula>
    </cfRule>
    <cfRule type="containsText" dxfId="688" priority="416" operator="containsText" text="CDHU">
      <formula>NOT(ISERROR(SEARCH("CDHU",B53)))</formula>
    </cfRule>
  </conditionalFormatting>
  <conditionalFormatting sqref="B59 B62:B67">
    <cfRule type="containsText" dxfId="687" priority="401" operator="containsText" text="PESQUISA DE MERCADO">
      <formula>NOT(ISERROR(SEARCH("PESQUISA DE MERCADO",B59)))</formula>
    </cfRule>
    <cfRule type="containsText" dxfId="686" priority="402" operator="containsText" text="CPU">
      <formula>NOT(ISERROR(SEARCH("CPU",B59)))</formula>
    </cfRule>
    <cfRule type="containsText" dxfId="685" priority="403" operator="containsText" text="LICITADO">
      <formula>NOT(ISERROR(SEARCH("LICITADO",B59)))</formula>
    </cfRule>
    <cfRule type="containsText" dxfId="684" priority="404" operator="containsText" text="OUTROS">
      <formula>NOT(ISERROR(SEARCH("OUTROS",B59)))</formula>
    </cfRule>
    <cfRule type="containsText" dxfId="683" priority="405" operator="containsText" text="SINAPI">
      <formula>NOT(ISERROR(SEARCH("SINAPI",B59)))</formula>
    </cfRule>
    <cfRule type="containsText" dxfId="682" priority="406" operator="containsText" text="SIURB-INFRA">
      <formula>NOT(ISERROR(SEARCH("SIURB-INFRA",B59)))</formula>
    </cfRule>
    <cfRule type="containsText" dxfId="681" priority="407" operator="containsText" text="SIURB-EDIF">
      <formula>NOT(ISERROR(SEARCH("SIURB-EDIF",B59)))</formula>
    </cfRule>
    <cfRule type="containsText" dxfId="680" priority="408" operator="containsText" text="CPOS">
      <formula>NOT(ISERROR(SEARCH("CPOS",B59)))</formula>
    </cfRule>
  </conditionalFormatting>
  <conditionalFormatting sqref="B60:B61">
    <cfRule type="containsText" dxfId="679" priority="393" operator="containsText" text="PESQUISA DE MERCADO">
      <formula>NOT(ISERROR(SEARCH("PESQUISA DE MERCADO",B60)))</formula>
    </cfRule>
    <cfRule type="containsText" dxfId="678" priority="394" operator="containsText" text="CPU">
      <formula>NOT(ISERROR(SEARCH("CPU",B60)))</formula>
    </cfRule>
    <cfRule type="containsText" dxfId="677" priority="395" operator="containsText" text="LICITADO">
      <formula>NOT(ISERROR(SEARCH("LICITADO",B60)))</formula>
    </cfRule>
    <cfRule type="containsText" dxfId="676" priority="396" operator="containsText" text="OUTROS">
      <formula>NOT(ISERROR(SEARCH("OUTROS",B60)))</formula>
    </cfRule>
    <cfRule type="containsText" dxfId="675" priority="397" operator="containsText" text="SINAPI">
      <formula>NOT(ISERROR(SEARCH("SINAPI",B60)))</formula>
    </cfRule>
    <cfRule type="containsText" dxfId="674" priority="398" operator="containsText" text="SIURB-INFRA">
      <formula>NOT(ISERROR(SEARCH("SIURB-INFRA",B60)))</formula>
    </cfRule>
    <cfRule type="containsText" dxfId="673" priority="399" operator="containsText" text="SIURB-EDIF">
      <formula>NOT(ISERROR(SEARCH("SIURB-EDIF",B60)))</formula>
    </cfRule>
    <cfRule type="containsText" dxfId="672" priority="400" operator="containsText" text="CDHU">
      <formula>NOT(ISERROR(SEARCH("CDHU",B60)))</formula>
    </cfRule>
  </conditionalFormatting>
  <conditionalFormatting sqref="B71:B75 B79 B82">
    <cfRule type="containsText" dxfId="671" priority="385" operator="containsText" text="PESQUISA DE MERCADO">
      <formula>NOT(ISERROR(SEARCH("PESQUISA DE MERCADO",B71)))</formula>
    </cfRule>
    <cfRule type="containsText" dxfId="670" priority="386" operator="containsText" text="CPU">
      <formula>NOT(ISERROR(SEARCH("CPU",B71)))</formula>
    </cfRule>
    <cfRule type="containsText" dxfId="669" priority="387" operator="containsText" text="LICITADO">
      <formula>NOT(ISERROR(SEARCH("LICITADO",B71)))</formula>
    </cfRule>
    <cfRule type="containsText" dxfId="668" priority="388" operator="containsText" text="OUTROS">
      <formula>NOT(ISERROR(SEARCH("OUTROS",B71)))</formula>
    </cfRule>
    <cfRule type="containsText" dxfId="667" priority="389" operator="containsText" text="SINAPI">
      <formula>NOT(ISERROR(SEARCH("SINAPI",B71)))</formula>
    </cfRule>
    <cfRule type="containsText" dxfId="666" priority="390" operator="containsText" text="SIURB-INFRA">
      <formula>NOT(ISERROR(SEARCH("SIURB-INFRA",B71)))</formula>
    </cfRule>
    <cfRule type="containsText" dxfId="665" priority="391" operator="containsText" text="SIURB-EDIF">
      <formula>NOT(ISERROR(SEARCH("SIURB-EDIF",B71)))</formula>
    </cfRule>
    <cfRule type="containsText" dxfId="664" priority="392" operator="containsText" text="CPOS">
      <formula>NOT(ISERROR(SEARCH("CPOS",B71)))</formula>
    </cfRule>
  </conditionalFormatting>
  <conditionalFormatting sqref="B70">
    <cfRule type="containsText" dxfId="663" priority="377" operator="containsText" text="PESQUISA DE MERCADO">
      <formula>NOT(ISERROR(SEARCH("PESQUISA DE MERCADO",B70)))</formula>
    </cfRule>
    <cfRule type="containsText" dxfId="662" priority="378" operator="containsText" text="CPU">
      <formula>NOT(ISERROR(SEARCH("CPU",B70)))</formula>
    </cfRule>
    <cfRule type="containsText" dxfId="661" priority="379" operator="containsText" text="LICITADO">
      <formula>NOT(ISERROR(SEARCH("LICITADO",B70)))</formula>
    </cfRule>
    <cfRule type="containsText" dxfId="660" priority="380" operator="containsText" text="OUTROS">
      <formula>NOT(ISERROR(SEARCH("OUTROS",B70)))</formula>
    </cfRule>
    <cfRule type="containsText" dxfId="659" priority="381" operator="containsText" text="SINAPI">
      <formula>NOT(ISERROR(SEARCH("SINAPI",B70)))</formula>
    </cfRule>
    <cfRule type="containsText" dxfId="658" priority="382" operator="containsText" text="SIURB-INFRA">
      <formula>NOT(ISERROR(SEARCH("SIURB-INFRA",B70)))</formula>
    </cfRule>
    <cfRule type="containsText" dxfId="657" priority="383" operator="containsText" text="SIURB-EDIF">
      <formula>NOT(ISERROR(SEARCH("SIURB-EDIF",B70)))</formula>
    </cfRule>
    <cfRule type="containsText" dxfId="656" priority="384" operator="containsText" text="CPOS">
      <formula>NOT(ISERROR(SEARCH("CPOS",B70)))</formula>
    </cfRule>
  </conditionalFormatting>
  <conditionalFormatting sqref="B76">
    <cfRule type="containsText" dxfId="655" priority="369" operator="containsText" text="PESQUISA DE MERCADO">
      <formula>NOT(ISERROR(SEARCH("PESQUISA DE MERCADO",B76)))</formula>
    </cfRule>
    <cfRule type="containsText" dxfId="654" priority="370" operator="containsText" text="CPU">
      <formula>NOT(ISERROR(SEARCH("CPU",B76)))</formula>
    </cfRule>
    <cfRule type="containsText" dxfId="653" priority="371" operator="containsText" text="LICITADO">
      <formula>NOT(ISERROR(SEARCH("LICITADO",B76)))</formula>
    </cfRule>
    <cfRule type="containsText" dxfId="652" priority="372" operator="containsText" text="OUTROS">
      <formula>NOT(ISERROR(SEARCH("OUTROS",B76)))</formula>
    </cfRule>
    <cfRule type="containsText" dxfId="651" priority="373" operator="containsText" text="SINAPI">
      <formula>NOT(ISERROR(SEARCH("SINAPI",B76)))</formula>
    </cfRule>
    <cfRule type="containsText" dxfId="650" priority="374" operator="containsText" text="SIURB-INFRA">
      <formula>NOT(ISERROR(SEARCH("SIURB-INFRA",B76)))</formula>
    </cfRule>
    <cfRule type="containsText" dxfId="649" priority="375" operator="containsText" text="SIURB-EDIF">
      <formula>NOT(ISERROR(SEARCH("SIURB-EDIF",B76)))</formula>
    </cfRule>
    <cfRule type="containsText" dxfId="648" priority="376" operator="containsText" text="CPOS">
      <formula>NOT(ISERROR(SEARCH("CPOS",B76)))</formula>
    </cfRule>
  </conditionalFormatting>
  <conditionalFormatting sqref="B77:B78">
    <cfRule type="containsText" dxfId="647" priority="361" operator="containsText" text="PESQUISA DE MERCADO">
      <formula>NOT(ISERROR(SEARCH("PESQUISA DE MERCADO",B77)))</formula>
    </cfRule>
    <cfRule type="containsText" dxfId="646" priority="362" operator="containsText" text="CPU">
      <formula>NOT(ISERROR(SEARCH("CPU",B77)))</formula>
    </cfRule>
    <cfRule type="containsText" dxfId="645" priority="363" operator="containsText" text="LICITADO">
      <formula>NOT(ISERROR(SEARCH("LICITADO",B77)))</formula>
    </cfRule>
    <cfRule type="containsText" dxfId="644" priority="364" operator="containsText" text="OUTROS">
      <formula>NOT(ISERROR(SEARCH("OUTROS",B77)))</formula>
    </cfRule>
    <cfRule type="containsText" dxfId="643" priority="365" operator="containsText" text="SINAPI">
      <formula>NOT(ISERROR(SEARCH("SINAPI",B77)))</formula>
    </cfRule>
    <cfRule type="containsText" dxfId="642" priority="366" operator="containsText" text="SIURB-INFRA">
      <formula>NOT(ISERROR(SEARCH("SIURB-INFRA",B77)))</formula>
    </cfRule>
    <cfRule type="containsText" dxfId="641" priority="367" operator="containsText" text="SIURB-EDIF">
      <formula>NOT(ISERROR(SEARCH("SIURB-EDIF",B77)))</formula>
    </cfRule>
    <cfRule type="containsText" dxfId="640" priority="368" operator="containsText" text="CPOS">
      <formula>NOT(ISERROR(SEARCH("CPOS",B77)))</formula>
    </cfRule>
  </conditionalFormatting>
  <conditionalFormatting sqref="B80">
    <cfRule type="containsText" dxfId="639" priority="353" operator="containsText" text="PESQUISA DE MERCADO">
      <formula>NOT(ISERROR(SEARCH("PESQUISA DE MERCADO",B80)))</formula>
    </cfRule>
    <cfRule type="containsText" dxfId="638" priority="354" operator="containsText" text="CPU">
      <formula>NOT(ISERROR(SEARCH("CPU",B80)))</formula>
    </cfRule>
    <cfRule type="containsText" dxfId="637" priority="355" operator="containsText" text="LICITADO">
      <formula>NOT(ISERROR(SEARCH("LICITADO",B80)))</formula>
    </cfRule>
    <cfRule type="containsText" dxfId="636" priority="356" operator="containsText" text="OUTROS">
      <formula>NOT(ISERROR(SEARCH("OUTROS",B80)))</formula>
    </cfRule>
    <cfRule type="containsText" dxfId="635" priority="357" operator="containsText" text="SINAPI">
      <formula>NOT(ISERROR(SEARCH("SINAPI",B80)))</formula>
    </cfRule>
    <cfRule type="containsText" dxfId="634" priority="358" operator="containsText" text="SIURB-INFRA">
      <formula>NOT(ISERROR(SEARCH("SIURB-INFRA",B80)))</formula>
    </cfRule>
    <cfRule type="containsText" dxfId="633" priority="359" operator="containsText" text="SIURB-EDIF">
      <formula>NOT(ISERROR(SEARCH("SIURB-EDIF",B80)))</formula>
    </cfRule>
    <cfRule type="containsText" dxfId="632" priority="360" operator="containsText" text="CPOS">
      <formula>NOT(ISERROR(SEARCH("CPOS",B80)))</formula>
    </cfRule>
  </conditionalFormatting>
  <conditionalFormatting sqref="B81">
    <cfRule type="containsText" dxfId="631" priority="345" operator="containsText" text="PESQUISA DE MERCADO">
      <formula>NOT(ISERROR(SEARCH("PESQUISA DE MERCADO",B81)))</formula>
    </cfRule>
    <cfRule type="containsText" dxfId="630" priority="346" operator="containsText" text="CPU">
      <formula>NOT(ISERROR(SEARCH("CPU",B81)))</formula>
    </cfRule>
    <cfRule type="containsText" dxfId="629" priority="347" operator="containsText" text="LICITADO">
      <formula>NOT(ISERROR(SEARCH("LICITADO",B81)))</formula>
    </cfRule>
    <cfRule type="containsText" dxfId="628" priority="348" operator="containsText" text="OUTROS">
      <formula>NOT(ISERROR(SEARCH("OUTROS",B81)))</formula>
    </cfRule>
    <cfRule type="containsText" dxfId="627" priority="349" operator="containsText" text="SINAPI">
      <formula>NOT(ISERROR(SEARCH("SINAPI",B81)))</formula>
    </cfRule>
    <cfRule type="containsText" dxfId="626" priority="350" operator="containsText" text="SIURB-INFRA">
      <formula>NOT(ISERROR(SEARCH("SIURB-INFRA",B81)))</formula>
    </cfRule>
    <cfRule type="containsText" dxfId="625" priority="351" operator="containsText" text="SIURB-EDIF">
      <formula>NOT(ISERROR(SEARCH("SIURB-EDIF",B81)))</formula>
    </cfRule>
    <cfRule type="containsText" dxfId="624" priority="352" operator="containsText" text="CPOS">
      <formula>NOT(ISERROR(SEARCH("CPOS",B81)))</formula>
    </cfRule>
  </conditionalFormatting>
  <conditionalFormatting sqref="B94">
    <cfRule type="containsText" dxfId="623" priority="337" operator="containsText" text="PESQUISA DE MERCADO">
      <formula>NOT(ISERROR(SEARCH("PESQUISA DE MERCADO",B94)))</formula>
    </cfRule>
    <cfRule type="containsText" dxfId="622" priority="338" operator="containsText" text="CPU">
      <formula>NOT(ISERROR(SEARCH("CPU",B94)))</formula>
    </cfRule>
    <cfRule type="containsText" dxfId="621" priority="339" operator="containsText" text="LICITADO">
      <formula>NOT(ISERROR(SEARCH("LICITADO",B94)))</formula>
    </cfRule>
    <cfRule type="containsText" dxfId="620" priority="340" operator="containsText" text="OUTROS">
      <formula>NOT(ISERROR(SEARCH("OUTROS",B94)))</formula>
    </cfRule>
    <cfRule type="containsText" dxfId="619" priority="341" operator="containsText" text="SINAPI">
      <formula>NOT(ISERROR(SEARCH("SINAPI",B94)))</formula>
    </cfRule>
    <cfRule type="containsText" dxfId="618" priority="342" operator="containsText" text="SIURB-INFRA">
      <formula>NOT(ISERROR(SEARCH("SIURB-INFRA",B94)))</formula>
    </cfRule>
    <cfRule type="containsText" dxfId="617" priority="343" operator="containsText" text="SIURB-EDIF">
      <formula>NOT(ISERROR(SEARCH("SIURB-EDIF",B94)))</formula>
    </cfRule>
    <cfRule type="containsText" dxfId="616" priority="344" operator="containsText" text="CDHU">
      <formula>NOT(ISERROR(SEARCH("CDHU",B94)))</formula>
    </cfRule>
  </conditionalFormatting>
  <conditionalFormatting sqref="B97">
    <cfRule type="containsText" dxfId="615" priority="329" operator="containsText" text="PESQUISA DE MERCADO">
      <formula>NOT(ISERROR(SEARCH("PESQUISA DE MERCADO",B97)))</formula>
    </cfRule>
    <cfRule type="containsText" dxfId="614" priority="330" operator="containsText" text="CPU">
      <formula>NOT(ISERROR(SEARCH("CPU",B97)))</formula>
    </cfRule>
    <cfRule type="containsText" dxfId="613" priority="331" operator="containsText" text="LICITADO">
      <formula>NOT(ISERROR(SEARCH("LICITADO",B97)))</formula>
    </cfRule>
    <cfRule type="containsText" dxfId="612" priority="332" operator="containsText" text="OUTROS">
      <formula>NOT(ISERROR(SEARCH("OUTROS",B97)))</formula>
    </cfRule>
    <cfRule type="containsText" dxfId="611" priority="333" operator="containsText" text="SINAPI">
      <formula>NOT(ISERROR(SEARCH("SINAPI",B97)))</formula>
    </cfRule>
    <cfRule type="containsText" dxfId="610" priority="334" operator="containsText" text="SIURB-INFRA">
      <formula>NOT(ISERROR(SEARCH("SIURB-INFRA",B97)))</formula>
    </cfRule>
    <cfRule type="containsText" dxfId="609" priority="335" operator="containsText" text="SIURB-EDIF">
      <formula>NOT(ISERROR(SEARCH("SIURB-EDIF",B97)))</formula>
    </cfRule>
    <cfRule type="containsText" dxfId="608" priority="336" operator="containsText" text="CDHU">
      <formula>NOT(ISERROR(SEARCH("CDHU",B97)))</formula>
    </cfRule>
  </conditionalFormatting>
  <conditionalFormatting sqref="B99">
    <cfRule type="containsText" dxfId="607" priority="321" operator="containsText" text="PESQUISA DE MERCADO">
      <formula>NOT(ISERROR(SEARCH("PESQUISA DE MERCADO",B99)))</formula>
    </cfRule>
    <cfRule type="containsText" dxfId="606" priority="322" operator="containsText" text="CPU">
      <formula>NOT(ISERROR(SEARCH("CPU",B99)))</formula>
    </cfRule>
    <cfRule type="containsText" dxfId="605" priority="323" operator="containsText" text="LICITADO">
      <formula>NOT(ISERROR(SEARCH("LICITADO",B99)))</formula>
    </cfRule>
    <cfRule type="containsText" dxfId="604" priority="324" operator="containsText" text="OUTROS">
      <formula>NOT(ISERROR(SEARCH("OUTROS",B99)))</formula>
    </cfRule>
    <cfRule type="containsText" dxfId="603" priority="325" operator="containsText" text="SINAPI">
      <formula>NOT(ISERROR(SEARCH("SINAPI",B99)))</formula>
    </cfRule>
    <cfRule type="containsText" dxfId="602" priority="326" operator="containsText" text="SIURB-INFRA">
      <formula>NOT(ISERROR(SEARCH("SIURB-INFRA",B99)))</formula>
    </cfRule>
    <cfRule type="containsText" dxfId="601" priority="327" operator="containsText" text="SIURB-EDIF">
      <formula>NOT(ISERROR(SEARCH("SIURB-EDIF",B99)))</formula>
    </cfRule>
    <cfRule type="containsText" dxfId="600" priority="328" operator="containsText" text="CDHU">
      <formula>NOT(ISERROR(SEARCH("CDHU",B99)))</formula>
    </cfRule>
  </conditionalFormatting>
  <conditionalFormatting sqref="B104:B105">
    <cfRule type="containsText" dxfId="599" priority="313" operator="containsText" text="PESQUISA DE MERCADO">
      <formula>NOT(ISERROR(SEARCH("PESQUISA DE MERCADO",B104)))</formula>
    </cfRule>
    <cfRule type="containsText" dxfId="598" priority="314" operator="containsText" text="CPU">
      <formula>NOT(ISERROR(SEARCH("CPU",B104)))</formula>
    </cfRule>
    <cfRule type="containsText" dxfId="597" priority="315" operator="containsText" text="LICITADO">
      <formula>NOT(ISERROR(SEARCH("LICITADO",B104)))</formula>
    </cfRule>
    <cfRule type="containsText" dxfId="596" priority="316" operator="containsText" text="OUTROS">
      <formula>NOT(ISERROR(SEARCH("OUTROS",B104)))</formula>
    </cfRule>
    <cfRule type="containsText" dxfId="595" priority="317" operator="containsText" text="SINAPI">
      <formula>NOT(ISERROR(SEARCH("SINAPI",B104)))</formula>
    </cfRule>
    <cfRule type="containsText" dxfId="594" priority="318" operator="containsText" text="SIURB-INFRA">
      <formula>NOT(ISERROR(SEARCH("SIURB-INFRA",B104)))</formula>
    </cfRule>
    <cfRule type="containsText" dxfId="593" priority="319" operator="containsText" text="SIURB-EDIF">
      <formula>NOT(ISERROR(SEARCH("SIURB-EDIF",B104)))</formula>
    </cfRule>
    <cfRule type="containsText" dxfId="592" priority="320" operator="containsText" text="CDHU">
      <formula>NOT(ISERROR(SEARCH("CDHU",B104)))</formula>
    </cfRule>
  </conditionalFormatting>
  <conditionalFormatting sqref="B115:B116">
    <cfRule type="containsText" dxfId="591" priority="305" operator="containsText" text="PESQUISA DE MERCADO">
      <formula>NOT(ISERROR(SEARCH("PESQUISA DE MERCADO",B115)))</formula>
    </cfRule>
    <cfRule type="containsText" dxfId="590" priority="306" operator="containsText" text="CPU">
      <formula>NOT(ISERROR(SEARCH("CPU",B115)))</formula>
    </cfRule>
    <cfRule type="containsText" dxfId="589" priority="307" operator="containsText" text="LICITADO">
      <formula>NOT(ISERROR(SEARCH("LICITADO",B115)))</formula>
    </cfRule>
    <cfRule type="containsText" dxfId="588" priority="308" operator="containsText" text="OUTROS">
      <formula>NOT(ISERROR(SEARCH("OUTROS",B115)))</formula>
    </cfRule>
    <cfRule type="containsText" dxfId="587" priority="309" operator="containsText" text="SINAPI">
      <formula>NOT(ISERROR(SEARCH("SINAPI",B115)))</formula>
    </cfRule>
    <cfRule type="containsText" dxfId="586" priority="310" operator="containsText" text="SIURB-INFRA">
      <formula>NOT(ISERROR(SEARCH("SIURB-INFRA",B115)))</formula>
    </cfRule>
    <cfRule type="containsText" dxfId="585" priority="311" operator="containsText" text="SIURB-EDIF">
      <formula>NOT(ISERROR(SEARCH("SIURB-EDIF",B115)))</formula>
    </cfRule>
    <cfRule type="containsText" dxfId="584" priority="312" operator="containsText" text="CDHU">
      <formula>NOT(ISERROR(SEARCH("CDHU",B115)))</formula>
    </cfRule>
  </conditionalFormatting>
  <conditionalFormatting sqref="B126:B127">
    <cfRule type="containsText" dxfId="583" priority="297" operator="containsText" text="PESQUISA DE MERCADO">
      <formula>NOT(ISERROR(SEARCH("PESQUISA DE MERCADO",B126)))</formula>
    </cfRule>
    <cfRule type="containsText" dxfId="582" priority="298" operator="containsText" text="CPU">
      <formula>NOT(ISERROR(SEARCH("CPU",B126)))</formula>
    </cfRule>
    <cfRule type="containsText" dxfId="581" priority="299" operator="containsText" text="LICITADO">
      <formula>NOT(ISERROR(SEARCH("LICITADO",B126)))</formula>
    </cfRule>
    <cfRule type="containsText" dxfId="580" priority="300" operator="containsText" text="OUTROS">
      <formula>NOT(ISERROR(SEARCH("OUTROS",B126)))</formula>
    </cfRule>
    <cfRule type="containsText" dxfId="579" priority="301" operator="containsText" text="SINAPI">
      <formula>NOT(ISERROR(SEARCH("SINAPI",B126)))</formula>
    </cfRule>
    <cfRule type="containsText" dxfId="578" priority="302" operator="containsText" text="SIURB-INFRA">
      <formula>NOT(ISERROR(SEARCH("SIURB-INFRA",B126)))</formula>
    </cfRule>
    <cfRule type="containsText" dxfId="577" priority="303" operator="containsText" text="SIURB-EDIF">
      <formula>NOT(ISERROR(SEARCH("SIURB-EDIF",B126)))</formula>
    </cfRule>
    <cfRule type="containsText" dxfId="576" priority="304" operator="containsText" text="CDHU">
      <formula>NOT(ISERROR(SEARCH("CDHU",B126)))</formula>
    </cfRule>
  </conditionalFormatting>
  <conditionalFormatting sqref="B146:B147 B139">
    <cfRule type="containsText" dxfId="575" priority="289" operator="containsText" text="PESQUISA DE MERCADO">
      <formula>NOT(ISERROR(SEARCH("PESQUISA DE MERCADO",B139)))</formula>
    </cfRule>
    <cfRule type="containsText" dxfId="574" priority="290" operator="containsText" text="CPU">
      <formula>NOT(ISERROR(SEARCH("CPU",B139)))</formula>
    </cfRule>
    <cfRule type="containsText" dxfId="573" priority="291" operator="containsText" text="LICITADO">
      <formula>NOT(ISERROR(SEARCH("LICITADO",B139)))</formula>
    </cfRule>
    <cfRule type="containsText" dxfId="572" priority="292" operator="containsText" text="OUTROS">
      <formula>NOT(ISERROR(SEARCH("OUTROS",B139)))</formula>
    </cfRule>
    <cfRule type="containsText" dxfId="571" priority="293" operator="containsText" text="SINAPI">
      <formula>NOT(ISERROR(SEARCH("SINAPI",B139)))</formula>
    </cfRule>
    <cfRule type="containsText" dxfId="570" priority="294" operator="containsText" text="SIURB-INFRA">
      <formula>NOT(ISERROR(SEARCH("SIURB-INFRA",B139)))</formula>
    </cfRule>
    <cfRule type="containsText" dxfId="569" priority="295" operator="containsText" text="SIURB-EDIF">
      <formula>NOT(ISERROR(SEARCH("SIURB-EDIF",B139)))</formula>
    </cfRule>
    <cfRule type="containsText" dxfId="568" priority="296" operator="containsText" text="CPOS">
      <formula>NOT(ISERROR(SEARCH("CPOS",B139)))</formula>
    </cfRule>
  </conditionalFormatting>
  <conditionalFormatting sqref="B143">
    <cfRule type="containsText" dxfId="567" priority="265" operator="containsText" text="PESQUISA DE MERCADO">
      <formula>NOT(ISERROR(SEARCH("PESQUISA DE MERCADO",B143)))</formula>
    </cfRule>
    <cfRule type="containsText" dxfId="566" priority="266" operator="containsText" text="CPU">
      <formula>NOT(ISERROR(SEARCH("CPU",B143)))</formula>
    </cfRule>
    <cfRule type="containsText" dxfId="565" priority="267" operator="containsText" text="LICITADO">
      <formula>NOT(ISERROR(SEARCH("LICITADO",B143)))</formula>
    </cfRule>
    <cfRule type="containsText" dxfId="564" priority="268" operator="containsText" text="OUTROS">
      <formula>NOT(ISERROR(SEARCH("OUTROS",B143)))</formula>
    </cfRule>
    <cfRule type="containsText" dxfId="563" priority="269" operator="containsText" text="SINAPI">
      <formula>NOT(ISERROR(SEARCH("SINAPI",B143)))</formula>
    </cfRule>
    <cfRule type="containsText" dxfId="562" priority="270" operator="containsText" text="SIURB-INFRA">
      <formula>NOT(ISERROR(SEARCH("SIURB-INFRA",B143)))</formula>
    </cfRule>
    <cfRule type="containsText" dxfId="561" priority="271" operator="containsText" text="SIURB-EDIF">
      <formula>NOT(ISERROR(SEARCH("SIURB-EDIF",B143)))</formula>
    </cfRule>
    <cfRule type="containsText" dxfId="560" priority="272" operator="containsText" text="CPOS">
      <formula>NOT(ISERROR(SEARCH("CPOS",B143)))</formula>
    </cfRule>
  </conditionalFormatting>
  <conditionalFormatting sqref="B144">
    <cfRule type="containsText" dxfId="559" priority="281" operator="containsText" text="PESQUISA DE MERCADO">
      <formula>NOT(ISERROR(SEARCH("PESQUISA DE MERCADO",B144)))</formula>
    </cfRule>
    <cfRule type="containsText" dxfId="558" priority="282" operator="containsText" text="CPU">
      <formula>NOT(ISERROR(SEARCH("CPU",B144)))</formula>
    </cfRule>
    <cfRule type="containsText" dxfId="557" priority="283" operator="containsText" text="LICITADO">
      <formula>NOT(ISERROR(SEARCH("LICITADO",B144)))</formula>
    </cfRule>
    <cfRule type="containsText" dxfId="556" priority="284" operator="containsText" text="OUTROS">
      <formula>NOT(ISERROR(SEARCH("OUTROS",B144)))</formula>
    </cfRule>
    <cfRule type="containsText" dxfId="555" priority="285" operator="containsText" text="SINAPI">
      <formula>NOT(ISERROR(SEARCH("SINAPI",B144)))</formula>
    </cfRule>
    <cfRule type="containsText" dxfId="554" priority="286" operator="containsText" text="SIURB-INFRA">
      <formula>NOT(ISERROR(SEARCH("SIURB-INFRA",B144)))</formula>
    </cfRule>
    <cfRule type="containsText" dxfId="553" priority="287" operator="containsText" text="SIURB-EDIF">
      <formula>NOT(ISERROR(SEARCH("SIURB-EDIF",B144)))</formula>
    </cfRule>
    <cfRule type="containsText" dxfId="552" priority="288" operator="containsText" text="CPOS">
      <formula>NOT(ISERROR(SEARCH("CPOS",B144)))</formula>
    </cfRule>
  </conditionalFormatting>
  <conditionalFormatting sqref="B141">
    <cfRule type="containsText" dxfId="551" priority="273" operator="containsText" text="PESQUISA DE MERCADO">
      <formula>NOT(ISERROR(SEARCH("PESQUISA DE MERCADO",B141)))</formula>
    </cfRule>
    <cfRule type="containsText" dxfId="550" priority="274" operator="containsText" text="CPU">
      <formula>NOT(ISERROR(SEARCH("CPU",B141)))</formula>
    </cfRule>
    <cfRule type="containsText" dxfId="549" priority="275" operator="containsText" text="LICITADO">
      <formula>NOT(ISERROR(SEARCH("LICITADO",B141)))</formula>
    </cfRule>
    <cfRule type="containsText" dxfId="548" priority="276" operator="containsText" text="OUTROS">
      <formula>NOT(ISERROR(SEARCH("OUTROS",B141)))</formula>
    </cfRule>
    <cfRule type="containsText" dxfId="547" priority="277" operator="containsText" text="SINAPI">
      <formula>NOT(ISERROR(SEARCH("SINAPI",B141)))</formula>
    </cfRule>
    <cfRule type="containsText" dxfId="546" priority="278" operator="containsText" text="SIURB-INFRA">
      <formula>NOT(ISERROR(SEARCH("SIURB-INFRA",B141)))</formula>
    </cfRule>
    <cfRule type="containsText" dxfId="545" priority="279" operator="containsText" text="SIURB-EDIF">
      <formula>NOT(ISERROR(SEARCH("SIURB-EDIF",B141)))</formula>
    </cfRule>
    <cfRule type="containsText" dxfId="544" priority="280" operator="containsText" text="CPOS">
      <formula>NOT(ISERROR(SEARCH("CPOS",B141)))</formula>
    </cfRule>
  </conditionalFormatting>
  <conditionalFormatting sqref="B149">
    <cfRule type="containsText" dxfId="543" priority="257" operator="containsText" text="PESQUISA DE MERCADO">
      <formula>NOT(ISERROR(SEARCH("PESQUISA DE MERCADO",B149)))</formula>
    </cfRule>
    <cfRule type="containsText" dxfId="542" priority="258" operator="containsText" text="CPU">
      <formula>NOT(ISERROR(SEARCH("CPU",B149)))</formula>
    </cfRule>
    <cfRule type="containsText" dxfId="541" priority="259" operator="containsText" text="LICITADO">
      <formula>NOT(ISERROR(SEARCH("LICITADO",B149)))</formula>
    </cfRule>
    <cfRule type="containsText" dxfId="540" priority="260" operator="containsText" text="OUTROS">
      <formula>NOT(ISERROR(SEARCH("OUTROS",B149)))</formula>
    </cfRule>
    <cfRule type="containsText" dxfId="539" priority="261" operator="containsText" text="SINAPI">
      <formula>NOT(ISERROR(SEARCH("SINAPI",B149)))</formula>
    </cfRule>
    <cfRule type="containsText" dxfId="538" priority="262" operator="containsText" text="SIURB-INFRA">
      <formula>NOT(ISERROR(SEARCH("SIURB-INFRA",B149)))</formula>
    </cfRule>
    <cfRule type="containsText" dxfId="537" priority="263" operator="containsText" text="SIURB-EDIF">
      <formula>NOT(ISERROR(SEARCH("SIURB-EDIF",B149)))</formula>
    </cfRule>
    <cfRule type="containsText" dxfId="536" priority="264" operator="containsText" text="CPOS">
      <formula>NOT(ISERROR(SEARCH("CPOS",B149)))</formula>
    </cfRule>
  </conditionalFormatting>
  <conditionalFormatting sqref="B137:B138">
    <cfRule type="containsText" dxfId="535" priority="249" operator="containsText" text="PESQUISA DE MERCADO">
      <formula>NOT(ISERROR(SEARCH("PESQUISA DE MERCADO",B137)))</formula>
    </cfRule>
    <cfRule type="containsText" dxfId="534" priority="250" operator="containsText" text="CPU">
      <formula>NOT(ISERROR(SEARCH("CPU",B137)))</formula>
    </cfRule>
    <cfRule type="containsText" dxfId="533" priority="251" operator="containsText" text="LICITADO">
      <formula>NOT(ISERROR(SEARCH("LICITADO",B137)))</formula>
    </cfRule>
    <cfRule type="containsText" dxfId="532" priority="252" operator="containsText" text="OUTROS">
      <formula>NOT(ISERROR(SEARCH("OUTROS",B137)))</formula>
    </cfRule>
    <cfRule type="containsText" dxfId="531" priority="253" operator="containsText" text="SINAPI">
      <formula>NOT(ISERROR(SEARCH("SINAPI",B137)))</formula>
    </cfRule>
    <cfRule type="containsText" dxfId="530" priority="254" operator="containsText" text="SIURB-INFRA">
      <formula>NOT(ISERROR(SEARCH("SIURB-INFRA",B137)))</formula>
    </cfRule>
    <cfRule type="containsText" dxfId="529" priority="255" operator="containsText" text="SIURB-EDIF">
      <formula>NOT(ISERROR(SEARCH("SIURB-EDIF",B137)))</formula>
    </cfRule>
    <cfRule type="containsText" dxfId="528" priority="256" operator="containsText" text="CDHU">
      <formula>NOT(ISERROR(SEARCH("CDHU",B137)))</formula>
    </cfRule>
  </conditionalFormatting>
  <conditionalFormatting sqref="B140">
    <cfRule type="containsText" dxfId="527" priority="241" operator="containsText" text="PESQUISA DE MERCADO">
      <formula>NOT(ISERROR(SEARCH("PESQUISA DE MERCADO",B140)))</formula>
    </cfRule>
    <cfRule type="containsText" dxfId="526" priority="242" operator="containsText" text="CPU">
      <formula>NOT(ISERROR(SEARCH("CPU",B140)))</formula>
    </cfRule>
    <cfRule type="containsText" dxfId="525" priority="243" operator="containsText" text="LICITADO">
      <formula>NOT(ISERROR(SEARCH("LICITADO",B140)))</formula>
    </cfRule>
    <cfRule type="containsText" dxfId="524" priority="244" operator="containsText" text="OUTROS">
      <formula>NOT(ISERROR(SEARCH("OUTROS",B140)))</formula>
    </cfRule>
    <cfRule type="containsText" dxfId="523" priority="245" operator="containsText" text="SINAPI">
      <formula>NOT(ISERROR(SEARCH("SINAPI",B140)))</formula>
    </cfRule>
    <cfRule type="containsText" dxfId="522" priority="246" operator="containsText" text="SIURB-INFRA">
      <formula>NOT(ISERROR(SEARCH("SIURB-INFRA",B140)))</formula>
    </cfRule>
    <cfRule type="containsText" dxfId="521" priority="247" operator="containsText" text="SIURB-EDIF">
      <formula>NOT(ISERROR(SEARCH("SIURB-EDIF",B140)))</formula>
    </cfRule>
    <cfRule type="containsText" dxfId="520" priority="248" operator="containsText" text="CDHU">
      <formula>NOT(ISERROR(SEARCH("CDHU",B140)))</formula>
    </cfRule>
  </conditionalFormatting>
  <conditionalFormatting sqref="B142">
    <cfRule type="containsText" dxfId="519" priority="233" operator="containsText" text="PESQUISA DE MERCADO">
      <formula>NOT(ISERROR(SEARCH("PESQUISA DE MERCADO",B142)))</formula>
    </cfRule>
    <cfRule type="containsText" dxfId="518" priority="234" operator="containsText" text="CPU">
      <formula>NOT(ISERROR(SEARCH("CPU",B142)))</formula>
    </cfRule>
    <cfRule type="containsText" dxfId="517" priority="235" operator="containsText" text="LICITADO">
      <formula>NOT(ISERROR(SEARCH("LICITADO",B142)))</formula>
    </cfRule>
    <cfRule type="containsText" dxfId="516" priority="236" operator="containsText" text="OUTROS">
      <formula>NOT(ISERROR(SEARCH("OUTROS",B142)))</formula>
    </cfRule>
    <cfRule type="containsText" dxfId="515" priority="237" operator="containsText" text="SINAPI">
      <formula>NOT(ISERROR(SEARCH("SINAPI",B142)))</formula>
    </cfRule>
    <cfRule type="containsText" dxfId="514" priority="238" operator="containsText" text="SIURB-INFRA">
      <formula>NOT(ISERROR(SEARCH("SIURB-INFRA",B142)))</formula>
    </cfRule>
    <cfRule type="containsText" dxfId="513" priority="239" operator="containsText" text="SIURB-EDIF">
      <formula>NOT(ISERROR(SEARCH("SIURB-EDIF",B142)))</formula>
    </cfRule>
    <cfRule type="containsText" dxfId="512" priority="240" operator="containsText" text="CDHU">
      <formula>NOT(ISERROR(SEARCH("CDHU",B142)))</formula>
    </cfRule>
  </conditionalFormatting>
  <conditionalFormatting sqref="B145">
    <cfRule type="containsText" dxfId="511" priority="225" operator="containsText" text="PESQUISA DE MERCADO">
      <formula>NOT(ISERROR(SEARCH("PESQUISA DE MERCADO",B145)))</formula>
    </cfRule>
    <cfRule type="containsText" dxfId="510" priority="226" operator="containsText" text="CPU">
      <formula>NOT(ISERROR(SEARCH("CPU",B145)))</formula>
    </cfRule>
    <cfRule type="containsText" dxfId="509" priority="227" operator="containsText" text="LICITADO">
      <formula>NOT(ISERROR(SEARCH("LICITADO",B145)))</formula>
    </cfRule>
    <cfRule type="containsText" dxfId="508" priority="228" operator="containsText" text="OUTROS">
      <formula>NOT(ISERROR(SEARCH("OUTROS",B145)))</formula>
    </cfRule>
    <cfRule type="containsText" dxfId="507" priority="229" operator="containsText" text="SINAPI">
      <formula>NOT(ISERROR(SEARCH("SINAPI",B145)))</formula>
    </cfRule>
    <cfRule type="containsText" dxfId="506" priority="230" operator="containsText" text="SIURB-INFRA">
      <formula>NOT(ISERROR(SEARCH("SIURB-INFRA",B145)))</formula>
    </cfRule>
    <cfRule type="containsText" dxfId="505" priority="231" operator="containsText" text="SIURB-EDIF">
      <formula>NOT(ISERROR(SEARCH("SIURB-EDIF",B145)))</formula>
    </cfRule>
    <cfRule type="containsText" dxfId="504" priority="232" operator="containsText" text="CDHU">
      <formula>NOT(ISERROR(SEARCH("CDHU",B145)))</formula>
    </cfRule>
  </conditionalFormatting>
  <conditionalFormatting sqref="B148">
    <cfRule type="containsText" dxfId="503" priority="217" operator="containsText" text="PESQUISA DE MERCADO">
      <formula>NOT(ISERROR(SEARCH("PESQUISA DE MERCADO",B148)))</formula>
    </cfRule>
    <cfRule type="containsText" dxfId="502" priority="218" operator="containsText" text="CPU">
      <formula>NOT(ISERROR(SEARCH("CPU",B148)))</formula>
    </cfRule>
    <cfRule type="containsText" dxfId="501" priority="219" operator="containsText" text="LICITADO">
      <formula>NOT(ISERROR(SEARCH("LICITADO",B148)))</formula>
    </cfRule>
    <cfRule type="containsText" dxfId="500" priority="220" operator="containsText" text="OUTROS">
      <formula>NOT(ISERROR(SEARCH("OUTROS",B148)))</formula>
    </cfRule>
    <cfRule type="containsText" dxfId="499" priority="221" operator="containsText" text="SINAPI">
      <formula>NOT(ISERROR(SEARCH("SINAPI",B148)))</formula>
    </cfRule>
    <cfRule type="containsText" dxfId="498" priority="222" operator="containsText" text="SIURB-INFRA">
      <formula>NOT(ISERROR(SEARCH("SIURB-INFRA",B148)))</formula>
    </cfRule>
    <cfRule type="containsText" dxfId="497" priority="223" operator="containsText" text="SIURB-EDIF">
      <formula>NOT(ISERROR(SEARCH("SIURB-EDIF",B148)))</formula>
    </cfRule>
    <cfRule type="containsText" dxfId="496" priority="224" operator="containsText" text="CDHU">
      <formula>NOT(ISERROR(SEARCH("CDHU",B148)))</formula>
    </cfRule>
  </conditionalFormatting>
  <conditionalFormatting sqref="B150">
    <cfRule type="containsText" dxfId="495" priority="209" operator="containsText" text="PESQUISA DE MERCADO">
      <formula>NOT(ISERROR(SEARCH("PESQUISA DE MERCADO",B150)))</formula>
    </cfRule>
    <cfRule type="containsText" dxfId="494" priority="210" operator="containsText" text="CPU">
      <formula>NOT(ISERROR(SEARCH("CPU",B150)))</formula>
    </cfRule>
    <cfRule type="containsText" dxfId="493" priority="211" operator="containsText" text="LICITADO">
      <formula>NOT(ISERROR(SEARCH("LICITADO",B150)))</formula>
    </cfRule>
    <cfRule type="containsText" dxfId="492" priority="212" operator="containsText" text="OUTROS">
      <formula>NOT(ISERROR(SEARCH("OUTROS",B150)))</formula>
    </cfRule>
    <cfRule type="containsText" dxfId="491" priority="213" operator="containsText" text="SINAPI">
      <formula>NOT(ISERROR(SEARCH("SINAPI",B150)))</formula>
    </cfRule>
    <cfRule type="containsText" dxfId="490" priority="214" operator="containsText" text="SIURB-INFRA">
      <formula>NOT(ISERROR(SEARCH("SIURB-INFRA",B150)))</formula>
    </cfRule>
    <cfRule type="containsText" dxfId="489" priority="215" operator="containsText" text="SIURB-EDIF">
      <formula>NOT(ISERROR(SEARCH("SIURB-EDIF",B150)))</formula>
    </cfRule>
    <cfRule type="containsText" dxfId="488" priority="216" operator="containsText" text="CDHU">
      <formula>NOT(ISERROR(SEARCH("CDHU",B150)))</formula>
    </cfRule>
  </conditionalFormatting>
  <conditionalFormatting sqref="B175">
    <cfRule type="containsText" dxfId="487" priority="201" operator="containsText" text="PESQUISA DE MERCADO">
      <formula>NOT(ISERROR(SEARCH("PESQUISA DE MERCADO",B175)))</formula>
    </cfRule>
    <cfRule type="containsText" dxfId="486" priority="202" operator="containsText" text="CPU">
      <formula>NOT(ISERROR(SEARCH("CPU",B175)))</formula>
    </cfRule>
    <cfRule type="containsText" dxfId="485" priority="203" operator="containsText" text="LICITADO">
      <formula>NOT(ISERROR(SEARCH("LICITADO",B175)))</formula>
    </cfRule>
    <cfRule type="containsText" dxfId="484" priority="204" operator="containsText" text="OUTROS">
      <formula>NOT(ISERROR(SEARCH("OUTROS",B175)))</formula>
    </cfRule>
    <cfRule type="containsText" dxfId="483" priority="205" operator="containsText" text="SINAPI">
      <formula>NOT(ISERROR(SEARCH("SINAPI",B175)))</formula>
    </cfRule>
    <cfRule type="containsText" dxfId="482" priority="206" operator="containsText" text="SIURB-INFRA">
      <formula>NOT(ISERROR(SEARCH("SIURB-INFRA",B175)))</formula>
    </cfRule>
    <cfRule type="containsText" dxfId="481" priority="207" operator="containsText" text="SIURB-EDIF">
      <formula>NOT(ISERROR(SEARCH("SIURB-EDIF",B175)))</formula>
    </cfRule>
    <cfRule type="containsText" dxfId="480" priority="208" operator="containsText" text="CDHU">
      <formula>NOT(ISERROR(SEARCH("CDHU",B175)))</formula>
    </cfRule>
  </conditionalFormatting>
  <conditionalFormatting sqref="B17:B18">
    <cfRule type="containsText" dxfId="479" priority="193" operator="containsText" text="PESQUISA DE MERCADO">
      <formula>NOT(ISERROR(SEARCH("PESQUISA DE MERCADO",B17)))</formula>
    </cfRule>
    <cfRule type="containsText" dxfId="478" priority="194" operator="containsText" text="CPU">
      <formula>NOT(ISERROR(SEARCH("CPU",B17)))</formula>
    </cfRule>
    <cfRule type="containsText" dxfId="477" priority="195" operator="containsText" text="LICITADO">
      <formula>NOT(ISERROR(SEARCH("LICITADO",B17)))</formula>
    </cfRule>
    <cfRule type="containsText" dxfId="476" priority="196" operator="containsText" text="OUTROS">
      <formula>NOT(ISERROR(SEARCH("OUTROS",B17)))</formula>
    </cfRule>
    <cfRule type="containsText" dxfId="475" priority="197" operator="containsText" text="SINAPI">
      <formula>NOT(ISERROR(SEARCH("SINAPI",B17)))</formula>
    </cfRule>
    <cfRule type="containsText" dxfId="474" priority="198" operator="containsText" text="SIURB-INFRA">
      <formula>NOT(ISERROR(SEARCH("SIURB-INFRA",B17)))</formula>
    </cfRule>
    <cfRule type="containsText" dxfId="473" priority="199" operator="containsText" text="SIURB-EDIF">
      <formula>NOT(ISERROR(SEARCH("SIURB-EDIF",B17)))</formula>
    </cfRule>
    <cfRule type="containsText" dxfId="472" priority="200" operator="containsText" text="CDHU">
      <formula>NOT(ISERROR(SEARCH("CDHU",B17)))</formula>
    </cfRule>
  </conditionalFormatting>
  <conditionalFormatting sqref="B193:B195">
    <cfRule type="containsText" dxfId="471" priority="185" operator="containsText" text="PESQUISA DE MERCADO">
      <formula>NOT(ISERROR(SEARCH("PESQUISA DE MERCADO",B193)))</formula>
    </cfRule>
    <cfRule type="containsText" dxfId="470" priority="186" operator="containsText" text="CPU">
      <formula>NOT(ISERROR(SEARCH("CPU",B193)))</formula>
    </cfRule>
    <cfRule type="containsText" dxfId="469" priority="187" operator="containsText" text="LICITADO">
      <formula>NOT(ISERROR(SEARCH("LICITADO",B193)))</formula>
    </cfRule>
    <cfRule type="containsText" dxfId="468" priority="188" operator="containsText" text="OUTROS">
      <formula>NOT(ISERROR(SEARCH("OUTROS",B193)))</formula>
    </cfRule>
    <cfRule type="containsText" dxfId="467" priority="189" operator="containsText" text="SINAPI">
      <formula>NOT(ISERROR(SEARCH("SINAPI",B193)))</formula>
    </cfRule>
    <cfRule type="containsText" dxfId="466" priority="190" operator="containsText" text="SIURB-INFRA">
      <formula>NOT(ISERROR(SEARCH("SIURB-INFRA",B193)))</formula>
    </cfRule>
    <cfRule type="containsText" dxfId="465" priority="191" operator="containsText" text="SIURB-EDIF">
      <formula>NOT(ISERROR(SEARCH("SIURB-EDIF",B193)))</formula>
    </cfRule>
    <cfRule type="containsText" dxfId="464" priority="192" operator="containsText" text="CDHU">
      <formula>NOT(ISERROR(SEARCH("CDHU",B193)))</formula>
    </cfRule>
  </conditionalFormatting>
  <conditionalFormatting sqref="B197">
    <cfRule type="containsText" dxfId="463" priority="177" operator="containsText" text="PESQUISA DE MERCADO">
      <formula>NOT(ISERROR(SEARCH("PESQUISA DE MERCADO",B197)))</formula>
    </cfRule>
    <cfRule type="containsText" dxfId="462" priority="178" operator="containsText" text="CPU">
      <formula>NOT(ISERROR(SEARCH("CPU",B197)))</formula>
    </cfRule>
    <cfRule type="containsText" dxfId="461" priority="179" operator="containsText" text="LICITADO">
      <formula>NOT(ISERROR(SEARCH("LICITADO",B197)))</formula>
    </cfRule>
    <cfRule type="containsText" dxfId="460" priority="180" operator="containsText" text="OUTROS">
      <formula>NOT(ISERROR(SEARCH("OUTROS",B197)))</formula>
    </cfRule>
    <cfRule type="containsText" dxfId="459" priority="181" operator="containsText" text="SINAPI">
      <formula>NOT(ISERROR(SEARCH("SINAPI",B197)))</formula>
    </cfRule>
    <cfRule type="containsText" dxfId="458" priority="182" operator="containsText" text="SIURB-INFRA">
      <formula>NOT(ISERROR(SEARCH("SIURB-INFRA",B197)))</formula>
    </cfRule>
    <cfRule type="containsText" dxfId="457" priority="183" operator="containsText" text="SIURB-EDIF">
      <formula>NOT(ISERROR(SEARCH("SIURB-EDIF",B197)))</formula>
    </cfRule>
    <cfRule type="containsText" dxfId="456" priority="184" operator="containsText" text="CDHU">
      <formula>NOT(ISERROR(SEARCH("CDHU",B197)))</formula>
    </cfRule>
  </conditionalFormatting>
  <conditionalFormatting sqref="B200:B204">
    <cfRule type="containsText" dxfId="455" priority="169" operator="containsText" text="PESQUISA DE MERCADO">
      <formula>NOT(ISERROR(SEARCH("PESQUISA DE MERCADO",B200)))</formula>
    </cfRule>
    <cfRule type="containsText" dxfId="454" priority="170" operator="containsText" text="CPU">
      <formula>NOT(ISERROR(SEARCH("CPU",B200)))</formula>
    </cfRule>
    <cfRule type="containsText" dxfId="453" priority="171" operator="containsText" text="LICITADO">
      <formula>NOT(ISERROR(SEARCH("LICITADO",B200)))</formula>
    </cfRule>
    <cfRule type="containsText" dxfId="452" priority="172" operator="containsText" text="OUTROS">
      <formula>NOT(ISERROR(SEARCH("OUTROS",B200)))</formula>
    </cfRule>
    <cfRule type="containsText" dxfId="451" priority="173" operator="containsText" text="SINAPI">
      <formula>NOT(ISERROR(SEARCH("SINAPI",B200)))</formula>
    </cfRule>
    <cfRule type="containsText" dxfId="450" priority="174" operator="containsText" text="SIURB-INFRA">
      <formula>NOT(ISERROR(SEARCH("SIURB-INFRA",B200)))</formula>
    </cfRule>
    <cfRule type="containsText" dxfId="449" priority="175" operator="containsText" text="SIURB-EDIF">
      <formula>NOT(ISERROR(SEARCH("SIURB-EDIF",B200)))</formula>
    </cfRule>
    <cfRule type="containsText" dxfId="448" priority="176" operator="containsText" text="CDHU">
      <formula>NOT(ISERROR(SEARCH("CDHU",B200)))</formula>
    </cfRule>
  </conditionalFormatting>
  <conditionalFormatting sqref="B207:B209">
    <cfRule type="containsText" dxfId="447" priority="161" operator="containsText" text="PESQUISA DE MERCADO">
      <formula>NOT(ISERROR(SEARCH("PESQUISA DE MERCADO",B207)))</formula>
    </cfRule>
    <cfRule type="containsText" dxfId="446" priority="162" operator="containsText" text="CPU">
      <formula>NOT(ISERROR(SEARCH("CPU",B207)))</formula>
    </cfRule>
    <cfRule type="containsText" dxfId="445" priority="163" operator="containsText" text="LICITADO">
      <formula>NOT(ISERROR(SEARCH("LICITADO",B207)))</formula>
    </cfRule>
    <cfRule type="containsText" dxfId="444" priority="164" operator="containsText" text="OUTROS">
      <formula>NOT(ISERROR(SEARCH("OUTROS",B207)))</formula>
    </cfRule>
    <cfRule type="containsText" dxfId="443" priority="165" operator="containsText" text="SINAPI">
      <formula>NOT(ISERROR(SEARCH("SINAPI",B207)))</formula>
    </cfRule>
    <cfRule type="containsText" dxfId="442" priority="166" operator="containsText" text="SIURB-INFRA">
      <formula>NOT(ISERROR(SEARCH("SIURB-INFRA",B207)))</formula>
    </cfRule>
    <cfRule type="containsText" dxfId="441" priority="167" operator="containsText" text="SIURB-EDIF">
      <formula>NOT(ISERROR(SEARCH("SIURB-EDIF",B207)))</formula>
    </cfRule>
    <cfRule type="containsText" dxfId="440" priority="168" operator="containsText" text="CDHU">
      <formula>NOT(ISERROR(SEARCH("CDHU",B207)))</formula>
    </cfRule>
  </conditionalFormatting>
  <conditionalFormatting sqref="B211">
    <cfRule type="containsText" dxfId="439" priority="153" operator="containsText" text="PESQUISA DE MERCADO">
      <formula>NOT(ISERROR(SEARCH("PESQUISA DE MERCADO",B211)))</formula>
    </cfRule>
    <cfRule type="containsText" dxfId="438" priority="154" operator="containsText" text="CPU">
      <formula>NOT(ISERROR(SEARCH("CPU",B211)))</formula>
    </cfRule>
    <cfRule type="containsText" dxfId="437" priority="155" operator="containsText" text="LICITADO">
      <formula>NOT(ISERROR(SEARCH("LICITADO",B211)))</formula>
    </cfRule>
    <cfRule type="containsText" dxfId="436" priority="156" operator="containsText" text="OUTROS">
      <formula>NOT(ISERROR(SEARCH("OUTROS",B211)))</formula>
    </cfRule>
    <cfRule type="containsText" dxfId="435" priority="157" operator="containsText" text="SINAPI">
      <formula>NOT(ISERROR(SEARCH("SINAPI",B211)))</formula>
    </cfRule>
    <cfRule type="containsText" dxfId="434" priority="158" operator="containsText" text="SIURB-INFRA">
      <formula>NOT(ISERROR(SEARCH("SIURB-INFRA",B211)))</formula>
    </cfRule>
    <cfRule type="containsText" dxfId="433" priority="159" operator="containsText" text="SIURB-EDIF">
      <formula>NOT(ISERROR(SEARCH("SIURB-EDIF",B211)))</formula>
    </cfRule>
    <cfRule type="containsText" dxfId="432" priority="160" operator="containsText" text="CDHU">
      <formula>NOT(ISERROR(SEARCH("CDHU",B211)))</formula>
    </cfRule>
  </conditionalFormatting>
  <conditionalFormatting sqref="B196">
    <cfRule type="containsText" dxfId="431" priority="145" operator="containsText" text="PESQUISA DE MERCADO">
      <formula>NOT(ISERROR(SEARCH("PESQUISA DE MERCADO",B196)))</formula>
    </cfRule>
    <cfRule type="containsText" dxfId="430" priority="146" operator="containsText" text="CPU">
      <formula>NOT(ISERROR(SEARCH("CPU",B196)))</formula>
    </cfRule>
    <cfRule type="containsText" dxfId="429" priority="147" operator="containsText" text="LICITADO">
      <formula>NOT(ISERROR(SEARCH("LICITADO",B196)))</formula>
    </cfRule>
    <cfRule type="containsText" dxfId="428" priority="148" operator="containsText" text="OUTROS">
      <formula>NOT(ISERROR(SEARCH("OUTROS",B196)))</formula>
    </cfRule>
    <cfRule type="containsText" dxfId="427" priority="149" operator="containsText" text="SINAPI">
      <formula>NOT(ISERROR(SEARCH("SINAPI",B196)))</formula>
    </cfRule>
    <cfRule type="containsText" dxfId="426" priority="150" operator="containsText" text="SIURB-INFRA">
      <formula>NOT(ISERROR(SEARCH("SIURB-INFRA",B196)))</formula>
    </cfRule>
    <cfRule type="containsText" dxfId="425" priority="151" operator="containsText" text="SIURB-EDIF">
      <formula>NOT(ISERROR(SEARCH("SIURB-EDIF",B196)))</formula>
    </cfRule>
    <cfRule type="containsText" dxfId="424" priority="152" operator="containsText" text="CDHU">
      <formula>NOT(ISERROR(SEARCH("CDHU",B196)))</formula>
    </cfRule>
  </conditionalFormatting>
  <conditionalFormatting sqref="B214">
    <cfRule type="containsText" dxfId="423" priority="137" operator="containsText" text="PESQUISA DE MERCADO">
      <formula>NOT(ISERROR(SEARCH("PESQUISA DE MERCADO",B214)))</formula>
    </cfRule>
    <cfRule type="containsText" dxfId="422" priority="138" operator="containsText" text="CPU">
      <formula>NOT(ISERROR(SEARCH("CPU",B214)))</formula>
    </cfRule>
    <cfRule type="containsText" dxfId="421" priority="139" operator="containsText" text="LICITADO">
      <formula>NOT(ISERROR(SEARCH("LICITADO",B214)))</formula>
    </cfRule>
    <cfRule type="containsText" dxfId="420" priority="140" operator="containsText" text="OUTROS">
      <formula>NOT(ISERROR(SEARCH("OUTROS",B214)))</formula>
    </cfRule>
    <cfRule type="containsText" dxfId="419" priority="141" operator="containsText" text="SINAPI">
      <formula>NOT(ISERROR(SEARCH("SINAPI",B214)))</formula>
    </cfRule>
    <cfRule type="containsText" dxfId="418" priority="142" operator="containsText" text="SIURB-INFRA">
      <formula>NOT(ISERROR(SEARCH("SIURB-INFRA",B214)))</formula>
    </cfRule>
    <cfRule type="containsText" dxfId="417" priority="143" operator="containsText" text="SIURB-EDIF">
      <formula>NOT(ISERROR(SEARCH("SIURB-EDIF",B214)))</formula>
    </cfRule>
    <cfRule type="containsText" dxfId="416" priority="144" operator="containsText" text="CDHU">
      <formula>NOT(ISERROR(SEARCH("CDHU",B214)))</formula>
    </cfRule>
  </conditionalFormatting>
  <conditionalFormatting sqref="B232:B235">
    <cfRule type="containsText" dxfId="415" priority="129" operator="containsText" text="PESQUISA DE MERCADO">
      <formula>NOT(ISERROR(SEARCH("PESQUISA DE MERCADO",B232)))</formula>
    </cfRule>
    <cfRule type="containsText" dxfId="414" priority="130" operator="containsText" text="CPU">
      <formula>NOT(ISERROR(SEARCH("CPU",B232)))</formula>
    </cfRule>
    <cfRule type="containsText" dxfId="413" priority="131" operator="containsText" text="LICITADO">
      <formula>NOT(ISERROR(SEARCH("LICITADO",B232)))</formula>
    </cfRule>
    <cfRule type="containsText" dxfId="412" priority="132" operator="containsText" text="OUTROS">
      <formula>NOT(ISERROR(SEARCH("OUTROS",B232)))</formula>
    </cfRule>
    <cfRule type="containsText" dxfId="411" priority="133" operator="containsText" text="SINAPI">
      <formula>NOT(ISERROR(SEARCH("SINAPI",B232)))</formula>
    </cfRule>
    <cfRule type="containsText" dxfId="410" priority="134" operator="containsText" text="SIURB-INFRA">
      <formula>NOT(ISERROR(SEARCH("SIURB-INFRA",B232)))</formula>
    </cfRule>
    <cfRule type="containsText" dxfId="409" priority="135" operator="containsText" text="SIURB-EDIF">
      <formula>NOT(ISERROR(SEARCH("SIURB-EDIF",B232)))</formula>
    </cfRule>
    <cfRule type="containsText" dxfId="408" priority="136" operator="containsText" text="CDHU">
      <formula>NOT(ISERROR(SEARCH("CDHU",B232)))</formula>
    </cfRule>
  </conditionalFormatting>
  <conditionalFormatting sqref="B239">
    <cfRule type="containsText" dxfId="407" priority="121" operator="containsText" text="PESQUISA DE MERCADO">
      <formula>NOT(ISERROR(SEARCH("PESQUISA DE MERCADO",B239)))</formula>
    </cfRule>
    <cfRule type="containsText" dxfId="406" priority="122" operator="containsText" text="CPU">
      <formula>NOT(ISERROR(SEARCH("CPU",B239)))</formula>
    </cfRule>
    <cfRule type="containsText" dxfId="405" priority="123" operator="containsText" text="LICITADO">
      <formula>NOT(ISERROR(SEARCH("LICITADO",B239)))</formula>
    </cfRule>
    <cfRule type="containsText" dxfId="404" priority="124" operator="containsText" text="OUTROS">
      <formula>NOT(ISERROR(SEARCH("OUTROS",B239)))</formula>
    </cfRule>
    <cfRule type="containsText" dxfId="403" priority="125" operator="containsText" text="SINAPI">
      <formula>NOT(ISERROR(SEARCH("SINAPI",B239)))</formula>
    </cfRule>
    <cfRule type="containsText" dxfId="402" priority="126" operator="containsText" text="SIURB-INFRA">
      <formula>NOT(ISERROR(SEARCH("SIURB-INFRA",B239)))</formula>
    </cfRule>
    <cfRule type="containsText" dxfId="401" priority="127" operator="containsText" text="SIURB-EDIF">
      <formula>NOT(ISERROR(SEARCH("SIURB-EDIF",B239)))</formula>
    </cfRule>
    <cfRule type="containsText" dxfId="400" priority="128" operator="containsText" text="CPOS">
      <formula>NOT(ISERROR(SEARCH("CPOS",B239)))</formula>
    </cfRule>
  </conditionalFormatting>
  <conditionalFormatting sqref="B242">
    <cfRule type="containsText" dxfId="399" priority="113" operator="containsText" text="PESQUISA DE MERCADO">
      <formula>NOT(ISERROR(SEARCH("PESQUISA DE MERCADO",B242)))</formula>
    </cfRule>
    <cfRule type="containsText" dxfId="398" priority="114" operator="containsText" text="CPU">
      <formula>NOT(ISERROR(SEARCH("CPU",B242)))</formula>
    </cfRule>
    <cfRule type="containsText" dxfId="397" priority="115" operator="containsText" text="LICITADO">
      <formula>NOT(ISERROR(SEARCH("LICITADO",B242)))</formula>
    </cfRule>
    <cfRule type="containsText" dxfId="396" priority="116" operator="containsText" text="OUTROS">
      <formula>NOT(ISERROR(SEARCH("OUTROS",B242)))</formula>
    </cfRule>
    <cfRule type="containsText" dxfId="395" priority="117" operator="containsText" text="SINAPI">
      <formula>NOT(ISERROR(SEARCH("SINAPI",B242)))</formula>
    </cfRule>
    <cfRule type="containsText" dxfId="394" priority="118" operator="containsText" text="SIURB-INFRA">
      <formula>NOT(ISERROR(SEARCH("SIURB-INFRA",B242)))</formula>
    </cfRule>
    <cfRule type="containsText" dxfId="393" priority="119" operator="containsText" text="SIURB-EDIF">
      <formula>NOT(ISERROR(SEARCH("SIURB-EDIF",B242)))</formula>
    </cfRule>
    <cfRule type="containsText" dxfId="392" priority="120" operator="containsText" text="CDHU">
      <formula>NOT(ISERROR(SEARCH("CDHU",B242)))</formula>
    </cfRule>
  </conditionalFormatting>
  <conditionalFormatting sqref="B253:B254 B249:B250">
    <cfRule type="containsText" dxfId="391" priority="105" operator="containsText" text="PESQUISA DE MERCADO">
      <formula>NOT(ISERROR(SEARCH("PESQUISA DE MERCADO",B249)))</formula>
    </cfRule>
    <cfRule type="containsText" dxfId="390" priority="106" operator="containsText" text="CPU">
      <formula>NOT(ISERROR(SEARCH("CPU",B249)))</formula>
    </cfRule>
    <cfRule type="containsText" dxfId="389" priority="107" operator="containsText" text="LICITADO">
      <formula>NOT(ISERROR(SEARCH("LICITADO",B249)))</formula>
    </cfRule>
    <cfRule type="containsText" dxfId="388" priority="108" operator="containsText" text="OUTROS">
      <formula>NOT(ISERROR(SEARCH("OUTROS",B249)))</formula>
    </cfRule>
    <cfRule type="containsText" dxfId="387" priority="109" operator="containsText" text="SINAPI">
      <formula>NOT(ISERROR(SEARCH("SINAPI",B249)))</formula>
    </cfRule>
    <cfRule type="containsText" dxfId="386" priority="110" operator="containsText" text="SIURB-INFRA">
      <formula>NOT(ISERROR(SEARCH("SIURB-INFRA",B249)))</formula>
    </cfRule>
    <cfRule type="containsText" dxfId="385" priority="111" operator="containsText" text="SIURB-EDIF">
      <formula>NOT(ISERROR(SEARCH("SIURB-EDIF",B249)))</formula>
    </cfRule>
    <cfRule type="containsText" dxfId="384" priority="112" operator="containsText" text="CPOS">
      <formula>NOT(ISERROR(SEARCH("CPOS",B249)))</formula>
    </cfRule>
  </conditionalFormatting>
  <conditionalFormatting sqref="B252">
    <cfRule type="containsText" dxfId="383" priority="97" operator="containsText" text="PESQUISA DE MERCADO">
      <formula>NOT(ISERROR(SEARCH("PESQUISA DE MERCADO",B252)))</formula>
    </cfRule>
    <cfRule type="containsText" dxfId="382" priority="98" operator="containsText" text="CPU">
      <formula>NOT(ISERROR(SEARCH("CPU",B252)))</formula>
    </cfRule>
    <cfRule type="containsText" dxfId="381" priority="99" operator="containsText" text="LICITADO">
      <formula>NOT(ISERROR(SEARCH("LICITADO",B252)))</formula>
    </cfRule>
    <cfRule type="containsText" dxfId="380" priority="100" operator="containsText" text="OUTROS">
      <formula>NOT(ISERROR(SEARCH("OUTROS",B252)))</formula>
    </cfRule>
    <cfRule type="containsText" dxfId="379" priority="101" operator="containsText" text="SINAPI">
      <formula>NOT(ISERROR(SEARCH("SINAPI",B252)))</formula>
    </cfRule>
    <cfRule type="containsText" dxfId="378" priority="102" operator="containsText" text="SIURB-INFRA">
      <formula>NOT(ISERROR(SEARCH("SIURB-INFRA",B252)))</formula>
    </cfRule>
    <cfRule type="containsText" dxfId="377" priority="103" operator="containsText" text="SIURB-EDIF">
      <formula>NOT(ISERROR(SEARCH("SIURB-EDIF",B252)))</formula>
    </cfRule>
    <cfRule type="containsText" dxfId="376" priority="104" operator="containsText" text="CPOS">
      <formula>NOT(ISERROR(SEARCH("CPOS",B252)))</formula>
    </cfRule>
  </conditionalFormatting>
  <conditionalFormatting sqref="B255">
    <cfRule type="containsText" dxfId="375" priority="89" operator="containsText" text="PESQUISA DE MERCADO">
      <formula>NOT(ISERROR(SEARCH("PESQUISA DE MERCADO",B255)))</formula>
    </cfRule>
    <cfRule type="containsText" dxfId="374" priority="90" operator="containsText" text="CPU">
      <formula>NOT(ISERROR(SEARCH("CPU",B255)))</formula>
    </cfRule>
    <cfRule type="containsText" dxfId="373" priority="91" operator="containsText" text="LICITADO">
      <formula>NOT(ISERROR(SEARCH("LICITADO",B255)))</formula>
    </cfRule>
    <cfRule type="containsText" dxfId="372" priority="92" operator="containsText" text="OUTROS">
      <formula>NOT(ISERROR(SEARCH("OUTROS",B255)))</formula>
    </cfRule>
    <cfRule type="containsText" dxfId="371" priority="93" operator="containsText" text="SINAPI">
      <formula>NOT(ISERROR(SEARCH("SINAPI",B255)))</formula>
    </cfRule>
    <cfRule type="containsText" dxfId="370" priority="94" operator="containsText" text="SIURB-INFRA">
      <formula>NOT(ISERROR(SEARCH("SIURB-INFRA",B255)))</formula>
    </cfRule>
    <cfRule type="containsText" dxfId="369" priority="95" operator="containsText" text="SIURB-EDIF">
      <formula>NOT(ISERROR(SEARCH("SIURB-EDIF",B255)))</formula>
    </cfRule>
    <cfRule type="containsText" dxfId="368" priority="96" operator="containsText" text="CPOS">
      <formula>NOT(ISERROR(SEARCH("CPOS",B255)))</formula>
    </cfRule>
  </conditionalFormatting>
  <conditionalFormatting sqref="B256:B257">
    <cfRule type="containsText" dxfId="367" priority="81" operator="containsText" text="PESQUISA DE MERCADO">
      <formula>NOT(ISERROR(SEARCH("PESQUISA DE MERCADO",B256)))</formula>
    </cfRule>
    <cfRule type="containsText" dxfId="366" priority="82" operator="containsText" text="CPU">
      <formula>NOT(ISERROR(SEARCH("CPU",B256)))</formula>
    </cfRule>
    <cfRule type="containsText" dxfId="365" priority="83" operator="containsText" text="LICITADO">
      <formula>NOT(ISERROR(SEARCH("LICITADO",B256)))</formula>
    </cfRule>
    <cfRule type="containsText" dxfId="364" priority="84" operator="containsText" text="OUTROS">
      <formula>NOT(ISERROR(SEARCH("OUTROS",B256)))</formula>
    </cfRule>
    <cfRule type="containsText" dxfId="363" priority="85" operator="containsText" text="SINAPI">
      <formula>NOT(ISERROR(SEARCH("SINAPI",B256)))</formula>
    </cfRule>
    <cfRule type="containsText" dxfId="362" priority="86" operator="containsText" text="SIURB-INFRA">
      <formula>NOT(ISERROR(SEARCH("SIURB-INFRA",B256)))</formula>
    </cfRule>
    <cfRule type="containsText" dxfId="361" priority="87" operator="containsText" text="SIURB-EDIF">
      <formula>NOT(ISERROR(SEARCH("SIURB-EDIF",B256)))</formula>
    </cfRule>
    <cfRule type="containsText" dxfId="360" priority="88" operator="containsText" text="CPOS">
      <formula>NOT(ISERROR(SEARCH("CPOS",B256)))</formula>
    </cfRule>
  </conditionalFormatting>
  <conditionalFormatting sqref="B260">
    <cfRule type="containsText" dxfId="359" priority="73" operator="containsText" text="PESQUISA DE MERCADO">
      <formula>NOT(ISERROR(SEARCH("PESQUISA DE MERCADO",B260)))</formula>
    </cfRule>
    <cfRule type="containsText" dxfId="358" priority="74" operator="containsText" text="CPU">
      <formula>NOT(ISERROR(SEARCH("CPU",B260)))</formula>
    </cfRule>
    <cfRule type="containsText" dxfId="357" priority="75" operator="containsText" text="LICITADO">
      <formula>NOT(ISERROR(SEARCH("LICITADO",B260)))</formula>
    </cfRule>
    <cfRule type="containsText" dxfId="356" priority="76" operator="containsText" text="OUTROS">
      <formula>NOT(ISERROR(SEARCH("OUTROS",B260)))</formula>
    </cfRule>
    <cfRule type="containsText" dxfId="355" priority="77" operator="containsText" text="SINAPI">
      <formula>NOT(ISERROR(SEARCH("SINAPI",B260)))</formula>
    </cfRule>
    <cfRule type="containsText" dxfId="354" priority="78" operator="containsText" text="SIURB-INFRA">
      <formula>NOT(ISERROR(SEARCH("SIURB-INFRA",B260)))</formula>
    </cfRule>
    <cfRule type="containsText" dxfId="353" priority="79" operator="containsText" text="SIURB-EDIF">
      <formula>NOT(ISERROR(SEARCH("SIURB-EDIF",B260)))</formula>
    </cfRule>
    <cfRule type="containsText" dxfId="352" priority="80" operator="containsText" text="CDHU">
      <formula>NOT(ISERROR(SEARCH("CDHU",B260)))</formula>
    </cfRule>
  </conditionalFormatting>
  <conditionalFormatting sqref="B281:B282">
    <cfRule type="containsText" dxfId="351" priority="65" operator="containsText" text="PESQUISA DE MERCADO">
      <formula>NOT(ISERROR(SEARCH("PESQUISA DE MERCADO",B281)))</formula>
    </cfRule>
    <cfRule type="containsText" dxfId="350" priority="66" operator="containsText" text="CPU">
      <formula>NOT(ISERROR(SEARCH("CPU",B281)))</formula>
    </cfRule>
    <cfRule type="containsText" dxfId="349" priority="67" operator="containsText" text="LICITADO">
      <formula>NOT(ISERROR(SEARCH("LICITADO",B281)))</formula>
    </cfRule>
    <cfRule type="containsText" dxfId="348" priority="68" operator="containsText" text="OUTROS">
      <formula>NOT(ISERROR(SEARCH("OUTROS",B281)))</formula>
    </cfRule>
    <cfRule type="containsText" dxfId="347" priority="69" operator="containsText" text="SINAPI">
      <formula>NOT(ISERROR(SEARCH("SINAPI",B281)))</formula>
    </cfRule>
    <cfRule type="containsText" dxfId="346" priority="70" operator="containsText" text="SIURB-INFRA">
      <formula>NOT(ISERROR(SEARCH("SIURB-INFRA",B281)))</formula>
    </cfRule>
    <cfRule type="containsText" dxfId="345" priority="71" operator="containsText" text="SIURB-EDIF">
      <formula>NOT(ISERROR(SEARCH("SIURB-EDIF",B281)))</formula>
    </cfRule>
    <cfRule type="containsText" dxfId="344" priority="72" operator="containsText" text="CDHU">
      <formula>NOT(ISERROR(SEARCH("CDHU",B281)))</formula>
    </cfRule>
  </conditionalFormatting>
  <conditionalFormatting sqref="B283">
    <cfRule type="containsText" dxfId="343" priority="57" operator="containsText" text="PESQUISA DE MERCADO">
      <formula>NOT(ISERROR(SEARCH("PESQUISA DE MERCADO",B283)))</formula>
    </cfRule>
    <cfRule type="containsText" dxfId="342" priority="58" operator="containsText" text="CPU">
      <formula>NOT(ISERROR(SEARCH("CPU",B283)))</formula>
    </cfRule>
    <cfRule type="containsText" dxfId="341" priority="59" operator="containsText" text="LICITADO">
      <formula>NOT(ISERROR(SEARCH("LICITADO",B283)))</formula>
    </cfRule>
    <cfRule type="containsText" dxfId="340" priority="60" operator="containsText" text="OUTROS">
      <formula>NOT(ISERROR(SEARCH("OUTROS",B283)))</formula>
    </cfRule>
    <cfRule type="containsText" dxfId="339" priority="61" operator="containsText" text="SINAPI">
      <formula>NOT(ISERROR(SEARCH("SINAPI",B283)))</formula>
    </cfRule>
    <cfRule type="containsText" dxfId="338" priority="62" operator="containsText" text="SIURB-INFRA">
      <formula>NOT(ISERROR(SEARCH("SIURB-INFRA",B283)))</formula>
    </cfRule>
    <cfRule type="containsText" dxfId="337" priority="63" operator="containsText" text="SIURB-EDIF">
      <formula>NOT(ISERROR(SEARCH("SIURB-EDIF",B283)))</formula>
    </cfRule>
    <cfRule type="containsText" dxfId="336" priority="64" operator="containsText" text="CDHU">
      <formula>NOT(ISERROR(SEARCH("CDHU",B283)))</formula>
    </cfRule>
  </conditionalFormatting>
  <conditionalFormatting sqref="B287">
    <cfRule type="containsText" dxfId="335" priority="49" operator="containsText" text="PESQUISA DE MERCADO">
      <formula>NOT(ISERROR(SEARCH("PESQUISA DE MERCADO",B287)))</formula>
    </cfRule>
    <cfRule type="containsText" dxfId="334" priority="50" operator="containsText" text="CPU">
      <formula>NOT(ISERROR(SEARCH("CPU",B287)))</formula>
    </cfRule>
    <cfRule type="containsText" dxfId="333" priority="51" operator="containsText" text="LICITADO">
      <formula>NOT(ISERROR(SEARCH("LICITADO",B287)))</formula>
    </cfRule>
    <cfRule type="containsText" dxfId="332" priority="52" operator="containsText" text="OUTROS">
      <formula>NOT(ISERROR(SEARCH("OUTROS",B287)))</formula>
    </cfRule>
    <cfRule type="containsText" dxfId="331" priority="53" operator="containsText" text="SINAPI">
      <formula>NOT(ISERROR(SEARCH("SINAPI",B287)))</formula>
    </cfRule>
    <cfRule type="containsText" dxfId="330" priority="54" operator="containsText" text="SIURB-INFRA">
      <formula>NOT(ISERROR(SEARCH("SIURB-INFRA",B287)))</formula>
    </cfRule>
    <cfRule type="containsText" dxfId="329" priority="55" operator="containsText" text="SIURB-EDIF">
      <formula>NOT(ISERROR(SEARCH("SIURB-EDIF",B287)))</formula>
    </cfRule>
    <cfRule type="containsText" dxfId="328" priority="56" operator="containsText" text="CPOS">
      <formula>NOT(ISERROR(SEARCH("CPOS",B287)))</formula>
    </cfRule>
  </conditionalFormatting>
  <conditionalFormatting sqref="B25">
    <cfRule type="containsText" dxfId="327" priority="41" operator="containsText" text="PESQUISA DE MERCADO">
      <formula>NOT(ISERROR(SEARCH("PESQUISA DE MERCADO",B25)))</formula>
    </cfRule>
    <cfRule type="containsText" dxfId="326" priority="42" operator="containsText" text="CPU">
      <formula>NOT(ISERROR(SEARCH("CPU",B25)))</formula>
    </cfRule>
    <cfRule type="containsText" dxfId="325" priority="43" operator="containsText" text="LICITADO">
      <formula>NOT(ISERROR(SEARCH("LICITADO",B25)))</formula>
    </cfRule>
    <cfRule type="containsText" dxfId="324" priority="44" operator="containsText" text="OUTROS">
      <formula>NOT(ISERROR(SEARCH("OUTROS",B25)))</formula>
    </cfRule>
    <cfRule type="containsText" dxfId="323" priority="45" operator="containsText" text="SINAPI">
      <formula>NOT(ISERROR(SEARCH("SINAPI",B25)))</formula>
    </cfRule>
    <cfRule type="containsText" dxfId="322" priority="46" operator="containsText" text="SIURB-INFRA">
      <formula>NOT(ISERROR(SEARCH("SIURB-INFRA",B25)))</formula>
    </cfRule>
    <cfRule type="containsText" dxfId="321" priority="47" operator="containsText" text="SIURB-EDIF">
      <formula>NOT(ISERROR(SEARCH("SIURB-EDIF",B25)))</formula>
    </cfRule>
    <cfRule type="containsText" dxfId="320" priority="48" operator="containsText" text="CDHU">
      <formula>NOT(ISERROR(SEARCH("CDHU",B25)))</formula>
    </cfRule>
  </conditionalFormatting>
  <conditionalFormatting sqref="B223">
    <cfRule type="containsText" dxfId="319" priority="33" operator="containsText" text="PESQUISA DE MERCADO">
      <formula>NOT(ISERROR(SEARCH("PESQUISA DE MERCADO",B223)))</formula>
    </cfRule>
    <cfRule type="containsText" dxfId="318" priority="34" operator="containsText" text="CPU">
      <formula>NOT(ISERROR(SEARCH("CPU",B223)))</formula>
    </cfRule>
    <cfRule type="containsText" dxfId="317" priority="35" operator="containsText" text="LICITADO">
      <formula>NOT(ISERROR(SEARCH("LICITADO",B223)))</formula>
    </cfRule>
    <cfRule type="containsText" dxfId="316" priority="36" operator="containsText" text="OUTROS">
      <formula>NOT(ISERROR(SEARCH("OUTROS",B223)))</formula>
    </cfRule>
    <cfRule type="containsText" dxfId="315" priority="37" operator="containsText" text="SINAPI">
      <formula>NOT(ISERROR(SEARCH("SINAPI",B223)))</formula>
    </cfRule>
    <cfRule type="containsText" dxfId="314" priority="38" operator="containsText" text="SIURB-INFRA">
      <formula>NOT(ISERROR(SEARCH("SIURB-INFRA",B223)))</formula>
    </cfRule>
    <cfRule type="containsText" dxfId="313" priority="39" operator="containsText" text="SIURB-EDIF">
      <formula>NOT(ISERROR(SEARCH("SIURB-EDIF",B223)))</formula>
    </cfRule>
    <cfRule type="containsText" dxfId="312" priority="40" operator="containsText" text="CDHU">
      <formula>NOT(ISERROR(SEARCH("CDHU",B223)))</formula>
    </cfRule>
  </conditionalFormatting>
  <conditionalFormatting sqref="B238">
    <cfRule type="containsText" dxfId="311" priority="25" operator="containsText" text="PESQUISA DE MERCADO">
      <formula>NOT(ISERROR(SEARCH("PESQUISA DE MERCADO",B238)))</formula>
    </cfRule>
    <cfRule type="containsText" dxfId="310" priority="26" operator="containsText" text="CPU">
      <formula>NOT(ISERROR(SEARCH("CPU",B238)))</formula>
    </cfRule>
    <cfRule type="containsText" dxfId="309" priority="27" operator="containsText" text="LICITADO">
      <formula>NOT(ISERROR(SEARCH("LICITADO",B238)))</formula>
    </cfRule>
    <cfRule type="containsText" dxfId="308" priority="28" operator="containsText" text="OUTROS">
      <formula>NOT(ISERROR(SEARCH("OUTROS",B238)))</formula>
    </cfRule>
    <cfRule type="containsText" dxfId="307" priority="29" operator="containsText" text="SINAPI">
      <formula>NOT(ISERROR(SEARCH("SINAPI",B238)))</formula>
    </cfRule>
    <cfRule type="containsText" dxfId="306" priority="30" operator="containsText" text="SIURB-INFRA">
      <formula>NOT(ISERROR(SEARCH("SIURB-INFRA",B238)))</formula>
    </cfRule>
    <cfRule type="containsText" dxfId="305" priority="31" operator="containsText" text="SIURB-EDIF">
      <formula>NOT(ISERROR(SEARCH("SIURB-EDIF",B238)))</formula>
    </cfRule>
    <cfRule type="containsText" dxfId="304" priority="32" operator="containsText" text="CPOS">
      <formula>NOT(ISERROR(SEARCH("CPOS",B238)))</formula>
    </cfRule>
  </conditionalFormatting>
  <conditionalFormatting sqref="B251">
    <cfRule type="containsText" dxfId="303" priority="17" operator="containsText" text="PESQUISA DE MERCADO">
      <formula>NOT(ISERROR(SEARCH("PESQUISA DE MERCADO",B251)))</formula>
    </cfRule>
    <cfRule type="containsText" dxfId="302" priority="18" operator="containsText" text="CPU">
      <formula>NOT(ISERROR(SEARCH("CPU",B251)))</formula>
    </cfRule>
    <cfRule type="containsText" dxfId="301" priority="19" operator="containsText" text="LICITADO">
      <formula>NOT(ISERROR(SEARCH("LICITADO",B251)))</formula>
    </cfRule>
    <cfRule type="containsText" dxfId="300" priority="20" operator="containsText" text="OUTROS">
      <formula>NOT(ISERROR(SEARCH("OUTROS",B251)))</formula>
    </cfRule>
    <cfRule type="containsText" dxfId="299" priority="21" operator="containsText" text="SINAPI">
      <formula>NOT(ISERROR(SEARCH("SINAPI",B251)))</formula>
    </cfRule>
    <cfRule type="containsText" dxfId="298" priority="22" operator="containsText" text="SIURB-INFRA">
      <formula>NOT(ISERROR(SEARCH("SIURB-INFRA",B251)))</formula>
    </cfRule>
    <cfRule type="containsText" dxfId="297" priority="23" operator="containsText" text="SIURB-EDIF">
      <formula>NOT(ISERROR(SEARCH("SIURB-EDIF",B251)))</formula>
    </cfRule>
    <cfRule type="containsText" dxfId="296" priority="24" operator="containsText" text="CDHU">
      <formula>NOT(ISERROR(SEARCH("CDHU",B251)))</formula>
    </cfRule>
  </conditionalFormatting>
  <conditionalFormatting sqref="B270">
    <cfRule type="containsText" dxfId="295" priority="9" operator="containsText" text="PESQUISA DE MERCADO">
      <formula>NOT(ISERROR(SEARCH("PESQUISA DE MERCADO",B270)))</formula>
    </cfRule>
    <cfRule type="containsText" dxfId="294" priority="10" operator="containsText" text="CPU">
      <formula>NOT(ISERROR(SEARCH("CPU",B270)))</formula>
    </cfRule>
    <cfRule type="containsText" dxfId="293" priority="11" operator="containsText" text="LICITADO">
      <formula>NOT(ISERROR(SEARCH("LICITADO",B270)))</formula>
    </cfRule>
    <cfRule type="containsText" dxfId="292" priority="12" operator="containsText" text="OUTROS">
      <formula>NOT(ISERROR(SEARCH("OUTROS",B270)))</formula>
    </cfRule>
    <cfRule type="containsText" dxfId="291" priority="13" operator="containsText" text="SINAPI">
      <formula>NOT(ISERROR(SEARCH("SINAPI",B270)))</formula>
    </cfRule>
    <cfRule type="containsText" dxfId="290" priority="14" operator="containsText" text="SIURB-INFRA">
      <formula>NOT(ISERROR(SEARCH("SIURB-INFRA",B270)))</formula>
    </cfRule>
    <cfRule type="containsText" dxfId="289" priority="15" operator="containsText" text="SIURB-EDIF">
      <formula>NOT(ISERROR(SEARCH("SIURB-EDIF",B270)))</formula>
    </cfRule>
    <cfRule type="containsText" dxfId="288" priority="16" operator="containsText" text="CDHU">
      <formula>NOT(ISERROR(SEARCH("CDHU",B270)))</formula>
    </cfRule>
  </conditionalFormatting>
  <conditionalFormatting sqref="B41">
    <cfRule type="containsText" dxfId="287" priority="1" operator="containsText" text="PESQUISA DE MERCADO">
      <formula>NOT(ISERROR(SEARCH("PESQUISA DE MERCADO",B41)))</formula>
    </cfRule>
    <cfRule type="containsText" dxfId="286" priority="2" operator="containsText" text="CPU">
      <formula>NOT(ISERROR(SEARCH("CPU",B41)))</formula>
    </cfRule>
    <cfRule type="containsText" dxfId="285" priority="3" operator="containsText" text="LICITADO">
      <formula>NOT(ISERROR(SEARCH("LICITADO",B41)))</formula>
    </cfRule>
    <cfRule type="containsText" dxfId="284" priority="4" operator="containsText" text="OUTROS">
      <formula>NOT(ISERROR(SEARCH("OUTROS",B41)))</formula>
    </cfRule>
    <cfRule type="containsText" dxfId="283" priority="5" operator="containsText" text="SINAPI">
      <formula>NOT(ISERROR(SEARCH("SINAPI",B41)))</formula>
    </cfRule>
    <cfRule type="containsText" dxfId="282" priority="6" operator="containsText" text="SIURB-INFRA">
      <formula>NOT(ISERROR(SEARCH("SIURB-INFRA",B41)))</formula>
    </cfRule>
    <cfRule type="containsText" dxfId="281" priority="7" operator="containsText" text="SIURB-EDIF">
      <formula>NOT(ISERROR(SEARCH("SIURB-EDIF",B41)))</formula>
    </cfRule>
    <cfRule type="containsText" dxfId="280" priority="8" operator="containsText" text="CPOS">
      <formula>NOT(ISERROR(SEARCH("CPOS",B41)))</formula>
    </cfRule>
  </conditionalFormatting>
  <dataValidations count="3">
    <dataValidation type="list" allowBlank="1" showInputMessage="1" showErrorMessage="1" sqref="B34:B35 B32 B270 B50 B53:B54 B60:B61 B94 B97 B99 B104:B105 B115:B116 B126:B127 B137:B138 B140 B142 B145 B148 B150 B175 B17:B18 B193:B197 B200:B204 B207:B209 B211 B214 B232:B235 B242 B260 B281:B283 B223 B251 B40 B42:B47" xr:uid="{08DED187-487B-4EFF-A9EA-B0239322FFEA}">
      <formula1>"CDHU,SIURB-EDIF,SIURB-INFRA,SINAPI,OUTROS,LICITADO,PESQUISA DE MARCADO,CPU"</formula1>
    </dataValidation>
    <dataValidation type="list" allowBlank="1" showInputMessage="1" showErrorMessage="1" sqref="B36 B19:B31 B55 B178:B189 B284 B252:B259 B33 B176 B38:B39 B48:B49 B51:B52 B57:B59 B62:B93 B95:B96 B98 B100:B103 B106:B114 B117:B125 B128:B136 B146:B147 B139 B141 B143:B144 B149 B163:B174 B15:B16 B191:B192 B210 B198:B199 B205:B206 B212:B213 B286:B287 B224:B231 B236:B241 B279:B280 B215:B222 B243:B250 B261:B269 B271:B277 B151:B161 B41" xr:uid="{A65BE2DE-E000-4274-9B7D-7D90E8BA5B4F}">
      <formula1>"CPOS,SIURB-EDIF,SIURB-INFRA,SINAPI,OUTROS,LICITADO,PESQUISA DE MARCADO,CPU"</formula1>
    </dataValidation>
    <dataValidation type="list" allowBlank="1" showInputMessage="1" showErrorMessage="1" sqref="B288" xr:uid="{C091E44C-B5D7-4EAF-8E75-CCBEAB80147D}">
      <formula1>"CDHU,SIURB-EDIF,SIURB-INFRA,SINAPI,OUTROS,LICITADO,PESQUISA DE MERCADO,CPU"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42B11-3F0E-42F6-BFAB-F15A5E9345B6}">
  <dimension ref="A1:AF64"/>
  <sheetViews>
    <sheetView topLeftCell="A37" zoomScale="55" zoomScaleNormal="55" workbookViewId="0">
      <selection activeCell="I68" sqref="I68"/>
    </sheetView>
  </sheetViews>
  <sheetFormatPr defaultColWidth="6.7109375" defaultRowHeight="18" customHeight="1" outlineLevelRow="1" x14ac:dyDescent="0.25"/>
  <cols>
    <col min="1" max="1" width="16.85546875" style="96" customWidth="1"/>
    <col min="2" max="2" width="31" style="96" customWidth="1"/>
    <col min="3" max="3" width="14.28515625" style="140" customWidth="1"/>
    <col min="4" max="4" width="47.7109375" style="96" customWidth="1"/>
    <col min="5" max="5" width="52.42578125" style="96" customWidth="1"/>
    <col min="6" max="6" width="28.7109375" style="96" customWidth="1"/>
    <col min="7" max="7" width="15.140625" style="96" customWidth="1"/>
    <col min="8" max="8" width="13.85546875" style="214" customWidth="1"/>
    <col min="9" max="9" width="24.28515625" style="96" customWidth="1"/>
    <col min="10" max="10" width="26.5703125" style="96" bestFit="1" customWidth="1"/>
    <col min="11" max="11" width="27.140625" style="96" bestFit="1" customWidth="1"/>
    <col min="12" max="12" width="20.7109375" style="96" customWidth="1"/>
    <col min="13" max="13" width="13.7109375" style="96" customWidth="1"/>
    <col min="14" max="14" width="29" style="96" customWidth="1"/>
    <col min="15" max="15" width="9.7109375" style="96" customWidth="1"/>
    <col min="16" max="16" width="20.140625" style="96" customWidth="1"/>
    <col min="17" max="17" width="23.140625" style="96" customWidth="1"/>
    <col min="18" max="32" width="6.7109375" style="96"/>
    <col min="33" max="33" width="10.5703125" style="96" customWidth="1"/>
    <col min="34" max="16384" width="6.7109375" style="96"/>
  </cols>
  <sheetData>
    <row r="1" spans="1:20" ht="15" customHeight="1" x14ac:dyDescent="0.25">
      <c r="A1" s="90"/>
      <c r="B1" s="91"/>
      <c r="C1" s="146"/>
      <c r="D1" s="426" t="e">
        <f>#REF!</f>
        <v>#REF!</v>
      </c>
      <c r="E1" s="427"/>
      <c r="F1" s="427"/>
      <c r="G1" s="427"/>
      <c r="H1" s="427"/>
      <c r="I1" s="427"/>
      <c r="J1" s="427"/>
      <c r="K1" s="93"/>
      <c r="L1" s="94"/>
      <c r="M1" s="94"/>
      <c r="N1" s="95"/>
    </row>
    <row r="2" spans="1:20" ht="15" customHeight="1" x14ac:dyDescent="0.25">
      <c r="A2" s="97"/>
      <c r="B2" s="113"/>
      <c r="C2" s="116"/>
      <c r="D2" s="428"/>
      <c r="E2" s="429"/>
      <c r="F2" s="429"/>
      <c r="G2" s="429"/>
      <c r="H2" s="429"/>
      <c r="I2" s="429"/>
      <c r="J2" s="429"/>
      <c r="K2" s="386" t="s">
        <v>0</v>
      </c>
      <c r="L2" s="387"/>
      <c r="M2" s="387"/>
      <c r="N2" s="388"/>
    </row>
    <row r="3" spans="1:20" ht="15" customHeight="1" x14ac:dyDescent="0.25">
      <c r="A3" s="97"/>
      <c r="B3" s="113"/>
      <c r="C3" s="116"/>
      <c r="D3" s="351" t="s">
        <v>1</v>
      </c>
      <c r="E3" s="352"/>
      <c r="F3" s="352"/>
      <c r="G3" s="352"/>
      <c r="H3" s="352"/>
      <c r="I3" s="351" t="s">
        <v>17</v>
      </c>
      <c r="J3" s="352"/>
      <c r="K3" s="142" t="s">
        <v>80</v>
      </c>
      <c r="L3" s="103"/>
      <c r="M3" s="392" t="s">
        <v>103</v>
      </c>
      <c r="N3" s="393"/>
    </row>
    <row r="4" spans="1:20" ht="15" customHeight="1" x14ac:dyDescent="0.25">
      <c r="A4" s="97"/>
      <c r="B4" s="113"/>
      <c r="C4" s="116"/>
      <c r="D4" s="423" t="e">
        <f>#REF!</f>
        <v>#REF!</v>
      </c>
      <c r="E4" s="424"/>
      <c r="F4" s="424"/>
      <c r="G4" s="424"/>
      <c r="H4" s="424"/>
      <c r="I4" s="423" t="s">
        <v>125</v>
      </c>
      <c r="J4" s="424"/>
      <c r="K4" s="119" t="e">
        <f>#REF!</f>
        <v>#REF!</v>
      </c>
      <c r="L4" s="139" t="s">
        <v>3</v>
      </c>
      <c r="M4" s="138"/>
      <c r="N4" s="139" t="s">
        <v>98</v>
      </c>
    </row>
    <row r="5" spans="1:20" ht="15" customHeight="1" x14ac:dyDescent="0.25">
      <c r="A5" s="97"/>
      <c r="B5" s="113"/>
      <c r="C5" s="116"/>
      <c r="D5" s="141" t="e">
        <f>#REF!</f>
        <v>#REF!</v>
      </c>
      <c r="E5" s="141" t="e">
        <f>#REF!</f>
        <v>#REF!</v>
      </c>
      <c r="F5" s="351" t="e">
        <f>#REF!</f>
        <v>#REF!</v>
      </c>
      <c r="G5" s="352"/>
      <c r="H5" s="352"/>
      <c r="I5" s="147" t="s">
        <v>78</v>
      </c>
      <c r="J5" s="148" t="e">
        <f>#REF!</f>
        <v>#REF!</v>
      </c>
      <c r="K5" s="119" t="e">
        <f>#REF!</f>
        <v>#REF!</v>
      </c>
      <c r="L5" s="139" t="s">
        <v>4</v>
      </c>
      <c r="M5" s="138"/>
      <c r="N5" s="139" t="s">
        <v>99</v>
      </c>
    </row>
    <row r="6" spans="1:20" ht="15" customHeight="1" x14ac:dyDescent="0.25">
      <c r="A6" s="97"/>
      <c r="B6" s="113"/>
      <c r="C6" s="116"/>
      <c r="D6" s="149" t="e">
        <f>#REF!</f>
        <v>#REF!</v>
      </c>
      <c r="E6" s="149" t="e">
        <f>#REF!</f>
        <v>#REF!</v>
      </c>
      <c r="F6" s="423" t="e">
        <f>#REF!</f>
        <v>#REF!</v>
      </c>
      <c r="G6" s="424"/>
      <c r="H6" s="424"/>
      <c r="I6" s="150" t="e">
        <f>#REF!</f>
        <v>#REF!</v>
      </c>
      <c r="J6" s="151" t="e">
        <f>#REF!</f>
        <v>#REF!</v>
      </c>
      <c r="K6" s="119" t="e">
        <f>#REF!</f>
        <v>#REF!</v>
      </c>
      <c r="L6" s="139" t="s">
        <v>5</v>
      </c>
      <c r="M6" s="138" t="s">
        <v>84</v>
      </c>
      <c r="N6" s="139" t="s">
        <v>100</v>
      </c>
    </row>
    <row r="7" spans="1:20" ht="15" customHeight="1" x14ac:dyDescent="0.25">
      <c r="A7" s="97"/>
      <c r="B7" s="113"/>
      <c r="C7" s="116"/>
      <c r="D7" s="351" t="s">
        <v>7</v>
      </c>
      <c r="E7" s="352"/>
      <c r="F7" s="352"/>
      <c r="G7" s="352"/>
      <c r="H7" s="352"/>
      <c r="I7" s="141" t="s">
        <v>8</v>
      </c>
      <c r="J7" s="141" t="s">
        <v>9</v>
      </c>
      <c r="K7" s="119" t="e">
        <f>#REF!</f>
        <v>#REF!</v>
      </c>
      <c r="L7" s="139" t="s">
        <v>6</v>
      </c>
      <c r="M7" s="138"/>
      <c r="N7" s="139" t="s">
        <v>101</v>
      </c>
    </row>
    <row r="8" spans="1:20" ht="15" customHeight="1" x14ac:dyDescent="0.25">
      <c r="A8" s="97"/>
      <c r="B8" s="113"/>
      <c r="C8" s="116"/>
      <c r="D8" s="423" t="e">
        <f>#REF!</f>
        <v>#REF!</v>
      </c>
      <c r="E8" s="424"/>
      <c r="F8" s="424"/>
      <c r="G8" s="424"/>
      <c r="H8" s="424"/>
      <c r="I8" s="152" t="e">
        <f>#REF!</f>
        <v>#REF!</v>
      </c>
      <c r="J8" s="149" t="e">
        <f>#REF!</f>
        <v>#REF!</v>
      </c>
      <c r="K8" s="119" t="e">
        <f>#REF!</f>
        <v>#REF!</v>
      </c>
      <c r="L8" s="139" t="s">
        <v>10</v>
      </c>
      <c r="M8" s="138"/>
      <c r="N8" s="139" t="s">
        <v>102</v>
      </c>
    </row>
    <row r="9" spans="1:20" ht="15" customHeight="1" x14ac:dyDescent="0.25">
      <c r="A9" s="97"/>
      <c r="B9" s="113"/>
      <c r="C9" s="116"/>
      <c r="D9" s="351" t="s">
        <v>11</v>
      </c>
      <c r="E9" s="352"/>
      <c r="F9" s="352"/>
      <c r="G9" s="352"/>
      <c r="H9" s="352"/>
      <c r="I9" s="352"/>
      <c r="J9" s="380"/>
      <c r="K9" s="153"/>
      <c r="L9" s="106"/>
      <c r="M9" s="107"/>
      <c r="N9" s="139"/>
    </row>
    <row r="10" spans="1:20" ht="28.5" customHeight="1" x14ac:dyDescent="0.25">
      <c r="A10" s="97"/>
      <c r="B10" s="113"/>
      <c r="C10" s="116"/>
      <c r="D10" s="423" t="e">
        <f>#REF!</f>
        <v>#REF!</v>
      </c>
      <c r="E10" s="424"/>
      <c r="F10" s="424"/>
      <c r="G10" s="424"/>
      <c r="H10" s="424"/>
      <c r="I10" s="424"/>
      <c r="J10" s="425"/>
      <c r="K10" s="115"/>
      <c r="L10" s="116"/>
      <c r="M10" s="116"/>
      <c r="N10" s="116"/>
    </row>
    <row r="11" spans="1:20" s="99" customFormat="1" ht="50.25" customHeight="1" x14ac:dyDescent="0.25">
      <c r="A11" s="417" t="s">
        <v>62</v>
      </c>
      <c r="B11" s="415" t="s">
        <v>126</v>
      </c>
      <c r="C11" s="415" t="s">
        <v>127</v>
      </c>
      <c r="D11" s="421" t="s">
        <v>13</v>
      </c>
      <c r="E11" s="421"/>
      <c r="F11" s="415" t="s">
        <v>128</v>
      </c>
      <c r="G11" s="417" t="s">
        <v>129</v>
      </c>
      <c r="H11" s="413" t="s">
        <v>130</v>
      </c>
      <c r="I11" s="415" t="s">
        <v>131</v>
      </c>
      <c r="J11" s="417" t="s">
        <v>132</v>
      </c>
      <c r="K11" s="154" t="s">
        <v>90</v>
      </c>
      <c r="L11" s="415" t="s">
        <v>133</v>
      </c>
      <c r="M11" s="417" t="s">
        <v>77</v>
      </c>
      <c r="N11" s="419"/>
    </row>
    <row r="12" spans="1:20" s="99" customFormat="1" ht="18" customHeight="1" x14ac:dyDescent="0.25">
      <c r="A12" s="418"/>
      <c r="B12" s="416"/>
      <c r="C12" s="416"/>
      <c r="D12" s="422"/>
      <c r="E12" s="422"/>
      <c r="F12" s="416"/>
      <c r="G12" s="418"/>
      <c r="H12" s="414"/>
      <c r="I12" s="416"/>
      <c r="J12" s="418"/>
      <c r="K12" s="155">
        <v>0.22120000000000001</v>
      </c>
      <c r="L12" s="416"/>
      <c r="M12" s="418"/>
      <c r="N12" s="420"/>
    </row>
    <row r="13" spans="1:20" s="100" customFormat="1" ht="18" customHeight="1" x14ac:dyDescent="0.25">
      <c r="A13" s="156" t="s">
        <v>534</v>
      </c>
      <c r="B13" s="157"/>
      <c r="C13" s="157"/>
      <c r="D13" s="157"/>
      <c r="E13" s="157"/>
      <c r="F13" s="157"/>
      <c r="G13" s="157"/>
      <c r="H13" s="157"/>
      <c r="I13" s="157"/>
      <c r="J13" s="157"/>
      <c r="K13" s="157"/>
      <c r="L13" s="157"/>
      <c r="M13" s="157"/>
      <c r="N13" s="157"/>
      <c r="P13" s="99"/>
      <c r="Q13" s="99"/>
      <c r="R13" s="99"/>
      <c r="S13" s="99"/>
      <c r="T13" s="99"/>
    </row>
    <row r="14" spans="1:20" s="100" customFormat="1" ht="18" customHeight="1" x14ac:dyDescent="0.25">
      <c r="A14" s="246" t="s">
        <v>134</v>
      </c>
      <c r="B14" s="247"/>
      <c r="C14" s="248"/>
      <c r="D14" s="450" t="s">
        <v>315</v>
      </c>
      <c r="E14" s="451"/>
      <c r="F14" s="249"/>
      <c r="G14" s="249"/>
      <c r="H14" s="249"/>
      <c r="I14" s="163"/>
      <c r="J14" s="164">
        <f>SUBTOTAL(9,J15:J15)</f>
        <v>447.80306400000006</v>
      </c>
      <c r="K14" s="164">
        <f>SUBTOTAL(9,K15:K15)</f>
        <v>546.85710175680015</v>
      </c>
      <c r="L14" s="216">
        <f>SUBTOTAL(9,L15:L15)</f>
        <v>1.0305501458942523E-3</v>
      </c>
      <c r="M14" s="406"/>
      <c r="N14" s="407"/>
      <c r="P14" s="99"/>
      <c r="Q14" s="99"/>
      <c r="R14" s="99"/>
      <c r="S14" s="99"/>
      <c r="T14" s="99"/>
    </row>
    <row r="15" spans="1:20" s="100" customFormat="1" ht="15" customHeight="1" outlineLevel="1" x14ac:dyDescent="0.25">
      <c r="A15" s="250" t="s">
        <v>137</v>
      </c>
      <c r="B15" s="251" t="s">
        <v>75</v>
      </c>
      <c r="C15" s="252">
        <v>700000044</v>
      </c>
      <c r="D15" s="452" t="s">
        <v>535</v>
      </c>
      <c r="E15" s="453"/>
      <c r="F15" s="253"/>
      <c r="G15" s="254" t="s">
        <v>536</v>
      </c>
      <c r="H15" s="255">
        <v>1</v>
      </c>
      <c r="I15" s="172">
        <v>447.80306400000006</v>
      </c>
      <c r="J15" s="173">
        <f>I15*H15</f>
        <v>447.80306400000006</v>
      </c>
      <c r="K15" s="173">
        <f t="shared" ref="K15" si="0">J15*(1+$K$12)</f>
        <v>546.85710175680015</v>
      </c>
      <c r="L15" s="217">
        <f>K15/$K$64</f>
        <v>1.0305501458942523E-3</v>
      </c>
      <c r="M15" s="396"/>
      <c r="N15" s="397"/>
      <c r="O15" s="101"/>
      <c r="P15" s="99"/>
      <c r="Q15" s="99"/>
      <c r="R15" s="99"/>
      <c r="S15" s="99"/>
      <c r="T15" s="99"/>
    </row>
    <row r="16" spans="1:20" s="100" customFormat="1" ht="18" customHeight="1" x14ac:dyDescent="0.25">
      <c r="A16" s="246" t="s">
        <v>173</v>
      </c>
      <c r="B16" s="247"/>
      <c r="C16" s="248"/>
      <c r="D16" s="256" t="s">
        <v>537</v>
      </c>
      <c r="E16" s="257"/>
      <c r="F16" s="249"/>
      <c r="G16" s="249"/>
      <c r="H16" s="249"/>
      <c r="I16" s="163"/>
      <c r="J16" s="164">
        <f>SUBTOTAL(9,J17:J28)</f>
        <v>56708.954303224047</v>
      </c>
      <c r="K16" s="164">
        <f>SUBTOTAL(9,K17:K28)</f>
        <v>69252.974995097204</v>
      </c>
      <c r="L16" s="216">
        <f>SUBTOTAL(9,L17:L28)</f>
        <v>0.13050697020397792</v>
      </c>
      <c r="M16" s="406"/>
      <c r="N16" s="407"/>
      <c r="P16" s="99"/>
      <c r="Q16" s="99"/>
      <c r="R16" s="99"/>
      <c r="S16" s="99"/>
      <c r="T16" s="99"/>
    </row>
    <row r="17" spans="1:20" s="100" customFormat="1" ht="15" customHeight="1" outlineLevel="1" x14ac:dyDescent="0.25">
      <c r="A17" s="258" t="s">
        <v>175</v>
      </c>
      <c r="B17" s="259"/>
      <c r="C17" s="260"/>
      <c r="D17" s="261" t="s">
        <v>538</v>
      </c>
      <c r="E17" s="262"/>
      <c r="F17" s="263"/>
      <c r="G17" s="263"/>
      <c r="H17" s="263"/>
      <c r="I17" s="263"/>
      <c r="J17" s="263"/>
      <c r="K17" s="263"/>
      <c r="L17" s="264"/>
      <c r="M17" s="396"/>
      <c r="N17" s="397"/>
      <c r="O17" s="101"/>
      <c r="P17" s="99"/>
      <c r="Q17" s="99"/>
      <c r="R17" s="99"/>
      <c r="S17" s="99"/>
      <c r="T17" s="99"/>
    </row>
    <row r="18" spans="1:20" s="100" customFormat="1" ht="15" customHeight="1" outlineLevel="1" x14ac:dyDescent="0.25">
      <c r="A18" s="265" t="s">
        <v>331</v>
      </c>
      <c r="B18" s="167" t="s">
        <v>138</v>
      </c>
      <c r="C18" s="266" t="s">
        <v>539</v>
      </c>
      <c r="D18" s="454" t="s">
        <v>540</v>
      </c>
      <c r="E18" s="455"/>
      <c r="F18" s="267"/>
      <c r="G18" s="268" t="s">
        <v>157</v>
      </c>
      <c r="H18" s="269">
        <v>100</v>
      </c>
      <c r="I18" s="172">
        <v>42.281581299999992</v>
      </c>
      <c r="J18" s="173">
        <f t="shared" ref="J18:J28" si="1">I18*H18</f>
        <v>4228.1581299999989</v>
      </c>
      <c r="K18" s="173">
        <f t="shared" ref="K18:K28" si="2">J18*(1+$K$12)</f>
        <v>5163.4267083559989</v>
      </c>
      <c r="L18" s="217">
        <f>K18/$K$64</f>
        <v>9.7304581590256095E-3</v>
      </c>
      <c r="M18" s="396"/>
      <c r="N18" s="397"/>
      <c r="O18" s="101"/>
      <c r="P18" s="99"/>
      <c r="Q18" s="99"/>
      <c r="R18" s="99"/>
      <c r="S18" s="99"/>
      <c r="T18" s="99"/>
    </row>
    <row r="19" spans="1:20" s="100" customFormat="1" ht="15" customHeight="1" outlineLevel="1" x14ac:dyDescent="0.25">
      <c r="A19" s="265" t="s">
        <v>541</v>
      </c>
      <c r="B19" s="167" t="s">
        <v>138</v>
      </c>
      <c r="C19" s="266" t="s">
        <v>542</v>
      </c>
      <c r="D19" s="454" t="s">
        <v>543</v>
      </c>
      <c r="E19" s="455"/>
      <c r="F19" s="267"/>
      <c r="G19" s="268" t="s">
        <v>157</v>
      </c>
      <c r="H19" s="269">
        <v>200</v>
      </c>
      <c r="I19" s="172">
        <v>16.932677699999999</v>
      </c>
      <c r="J19" s="173">
        <f t="shared" si="1"/>
        <v>3386.5355399999999</v>
      </c>
      <c r="K19" s="173">
        <f t="shared" si="2"/>
        <v>4135.6372014480003</v>
      </c>
      <c r="L19" s="217">
        <f>K19/$K$64</f>
        <v>7.7935927093680402E-3</v>
      </c>
      <c r="M19" s="396"/>
      <c r="N19" s="397"/>
      <c r="O19" s="101"/>
      <c r="P19" s="99"/>
      <c r="Q19" s="99"/>
      <c r="R19" s="99"/>
      <c r="S19" s="99"/>
      <c r="T19" s="99"/>
    </row>
    <row r="20" spans="1:20" s="100" customFormat="1" ht="15.75" outlineLevel="1" x14ac:dyDescent="0.25">
      <c r="A20" s="265" t="s">
        <v>334</v>
      </c>
      <c r="B20" s="167" t="s">
        <v>138</v>
      </c>
      <c r="C20" s="266" t="s">
        <v>544</v>
      </c>
      <c r="D20" s="454" t="s">
        <v>545</v>
      </c>
      <c r="E20" s="455"/>
      <c r="F20" s="267"/>
      <c r="G20" s="268" t="s">
        <v>157</v>
      </c>
      <c r="H20" s="269">
        <v>1000</v>
      </c>
      <c r="I20" s="172">
        <v>19.569090360000001</v>
      </c>
      <c r="J20" s="173">
        <f t="shared" si="1"/>
        <v>19569.090360000002</v>
      </c>
      <c r="K20" s="173">
        <f t="shared" si="2"/>
        <v>23897.773147632004</v>
      </c>
      <c r="L20" s="217">
        <f>K20/$K$64</f>
        <v>4.5035263370854929E-2</v>
      </c>
      <c r="M20" s="396"/>
      <c r="N20" s="397"/>
      <c r="O20" s="101"/>
      <c r="P20" s="99"/>
      <c r="Q20" s="99"/>
      <c r="R20" s="99"/>
      <c r="S20" s="99"/>
      <c r="T20" s="99"/>
    </row>
    <row r="21" spans="1:20" s="100" customFormat="1" ht="15" customHeight="1" outlineLevel="1" x14ac:dyDescent="0.25">
      <c r="A21" s="258" t="s">
        <v>180</v>
      </c>
      <c r="B21" s="259"/>
      <c r="C21" s="260"/>
      <c r="D21" s="448" t="s">
        <v>546</v>
      </c>
      <c r="E21" s="449"/>
      <c r="F21" s="263"/>
      <c r="G21" s="263"/>
      <c r="H21" s="263"/>
      <c r="I21" s="263"/>
      <c r="J21" s="263"/>
      <c r="K21" s="263"/>
      <c r="L21" s="264"/>
      <c r="M21" s="396"/>
      <c r="N21" s="397"/>
      <c r="O21" s="101"/>
      <c r="P21" s="99"/>
      <c r="Q21" s="99"/>
      <c r="R21" s="99"/>
      <c r="S21" s="99"/>
      <c r="T21" s="99"/>
    </row>
    <row r="22" spans="1:20" s="100" customFormat="1" ht="15" customHeight="1" outlineLevel="1" x14ac:dyDescent="0.25">
      <c r="A22" s="258" t="s">
        <v>350</v>
      </c>
      <c r="B22" s="259"/>
      <c r="C22" s="260"/>
      <c r="D22" s="448" t="s">
        <v>547</v>
      </c>
      <c r="E22" s="449"/>
      <c r="F22" s="263"/>
      <c r="G22" s="263"/>
      <c r="H22" s="263"/>
      <c r="I22" s="263"/>
      <c r="J22" s="263"/>
      <c r="K22" s="263"/>
      <c r="L22" s="264"/>
      <c r="M22" s="396"/>
      <c r="N22" s="397"/>
      <c r="O22" s="101"/>
      <c r="P22" s="99"/>
      <c r="Q22" s="99"/>
      <c r="R22" s="99"/>
      <c r="S22" s="99"/>
      <c r="T22" s="99"/>
    </row>
    <row r="23" spans="1:20" s="100" customFormat="1" ht="15" customHeight="1" outlineLevel="1" x14ac:dyDescent="0.25">
      <c r="A23" s="270" t="s">
        <v>548</v>
      </c>
      <c r="B23" s="167" t="s">
        <v>74</v>
      </c>
      <c r="C23" s="170">
        <v>600000438</v>
      </c>
      <c r="D23" s="456" t="s">
        <v>549</v>
      </c>
      <c r="E23" s="457"/>
      <c r="F23" s="267"/>
      <c r="G23" s="271" t="s">
        <v>209</v>
      </c>
      <c r="H23" s="272">
        <v>4</v>
      </c>
      <c r="I23" s="172">
        <v>229.57000000000002</v>
      </c>
      <c r="J23" s="173">
        <f t="shared" si="1"/>
        <v>918.28000000000009</v>
      </c>
      <c r="K23" s="173">
        <f t="shared" si="2"/>
        <v>1121.4035360000003</v>
      </c>
      <c r="L23" s="217">
        <f>K23/$K$64</f>
        <v>2.1132807344341306E-3</v>
      </c>
      <c r="M23" s="396"/>
      <c r="N23" s="397"/>
      <c r="O23" s="101"/>
      <c r="P23" s="99"/>
      <c r="Q23" s="99"/>
      <c r="R23" s="99"/>
      <c r="S23" s="99"/>
      <c r="T23" s="99"/>
    </row>
    <row r="24" spans="1:20" s="100" customFormat="1" ht="15.75" outlineLevel="1" x14ac:dyDescent="0.25">
      <c r="A24" s="258" t="s">
        <v>183</v>
      </c>
      <c r="B24" s="259"/>
      <c r="C24" s="260"/>
      <c r="D24" s="448" t="s">
        <v>550</v>
      </c>
      <c r="E24" s="449"/>
      <c r="F24" s="263"/>
      <c r="G24" s="263" t="s">
        <v>551</v>
      </c>
      <c r="H24" s="263"/>
      <c r="I24" s="263"/>
      <c r="J24" s="263"/>
      <c r="K24" s="263"/>
      <c r="L24" s="264"/>
      <c r="M24" s="396"/>
      <c r="N24" s="397"/>
      <c r="O24" s="101"/>
      <c r="P24" s="99"/>
      <c r="Q24" s="99"/>
      <c r="R24" s="99"/>
      <c r="S24" s="99"/>
      <c r="T24" s="99"/>
    </row>
    <row r="25" spans="1:20" s="100" customFormat="1" ht="15" customHeight="1" outlineLevel="1" x14ac:dyDescent="0.25">
      <c r="A25" s="270" t="s">
        <v>552</v>
      </c>
      <c r="B25" s="167" t="s">
        <v>74</v>
      </c>
      <c r="C25" s="170">
        <v>600000439</v>
      </c>
      <c r="D25" s="454" t="s">
        <v>553</v>
      </c>
      <c r="E25" s="455"/>
      <c r="F25" s="273"/>
      <c r="G25" s="271" t="s">
        <v>157</v>
      </c>
      <c r="H25" s="272">
        <v>600</v>
      </c>
      <c r="I25" s="172">
        <v>5.2769726775956292</v>
      </c>
      <c r="J25" s="173">
        <f t="shared" si="1"/>
        <v>3166.1836065573775</v>
      </c>
      <c r="K25" s="173">
        <f t="shared" si="2"/>
        <v>3866.5434203278696</v>
      </c>
      <c r="L25" s="217">
        <f>K25/$K$64</f>
        <v>7.2864864936826217E-3</v>
      </c>
      <c r="M25" s="181"/>
      <c r="N25" s="182"/>
      <c r="O25" s="101"/>
      <c r="P25" s="99"/>
      <c r="Q25" s="99"/>
      <c r="R25" s="99"/>
      <c r="S25" s="99"/>
      <c r="T25" s="99"/>
    </row>
    <row r="26" spans="1:20" s="100" customFormat="1" ht="15" customHeight="1" outlineLevel="1" x14ac:dyDescent="0.25">
      <c r="A26" s="270" t="s">
        <v>554</v>
      </c>
      <c r="B26" s="167" t="s">
        <v>74</v>
      </c>
      <c r="C26" s="170">
        <v>600000440</v>
      </c>
      <c r="D26" s="454" t="s">
        <v>555</v>
      </c>
      <c r="E26" s="455"/>
      <c r="F26" s="273"/>
      <c r="G26" s="271" t="s">
        <v>556</v>
      </c>
      <c r="H26" s="272">
        <v>60</v>
      </c>
      <c r="I26" s="172">
        <v>41.874000000000002</v>
      </c>
      <c r="J26" s="173">
        <f t="shared" si="1"/>
        <v>2512.44</v>
      </c>
      <c r="K26" s="173">
        <f t="shared" si="2"/>
        <v>3068.1917280000002</v>
      </c>
      <c r="L26" s="217">
        <f>K26/$K$64</f>
        <v>5.7819957403206935E-3</v>
      </c>
      <c r="M26" s="396"/>
      <c r="N26" s="397"/>
      <c r="O26" s="101"/>
      <c r="P26" s="99"/>
      <c r="Q26" s="99"/>
      <c r="R26" s="99"/>
      <c r="S26" s="99"/>
      <c r="T26" s="99"/>
    </row>
    <row r="27" spans="1:20" s="100" customFormat="1" ht="15.75" outlineLevel="1" x14ac:dyDescent="0.25">
      <c r="A27" s="270" t="s">
        <v>557</v>
      </c>
      <c r="B27" s="167" t="s">
        <v>74</v>
      </c>
      <c r="C27" s="170">
        <v>600000441</v>
      </c>
      <c r="D27" s="454" t="s">
        <v>558</v>
      </c>
      <c r="E27" s="455"/>
      <c r="F27" s="273"/>
      <c r="G27" s="271" t="s">
        <v>157</v>
      </c>
      <c r="H27" s="272">
        <v>1000</v>
      </c>
      <c r="I27" s="172">
        <v>16.477466666666668</v>
      </c>
      <c r="J27" s="173">
        <f t="shared" si="1"/>
        <v>16477.466666666667</v>
      </c>
      <c r="K27" s="173">
        <f t="shared" si="2"/>
        <v>20122.282293333334</v>
      </c>
      <c r="L27" s="217">
        <f>K27/$K$64</f>
        <v>3.7920365094467084E-2</v>
      </c>
      <c r="M27" s="396"/>
      <c r="N27" s="397"/>
      <c r="O27" s="101"/>
      <c r="P27" s="99"/>
      <c r="Q27" s="99"/>
      <c r="R27" s="99"/>
      <c r="S27" s="99"/>
      <c r="T27" s="99"/>
    </row>
    <row r="28" spans="1:20" s="100" customFormat="1" ht="15" customHeight="1" outlineLevel="1" x14ac:dyDescent="0.25">
      <c r="A28" s="270" t="s">
        <v>557</v>
      </c>
      <c r="B28" s="167" t="s">
        <v>74</v>
      </c>
      <c r="C28" s="170">
        <v>600000442</v>
      </c>
      <c r="D28" s="454" t="s">
        <v>559</v>
      </c>
      <c r="E28" s="455"/>
      <c r="F28" s="273"/>
      <c r="G28" s="271" t="s">
        <v>157</v>
      </c>
      <c r="H28" s="272">
        <v>250</v>
      </c>
      <c r="I28" s="172">
        <v>25.8032</v>
      </c>
      <c r="J28" s="173">
        <f t="shared" si="1"/>
        <v>6450.8</v>
      </c>
      <c r="K28" s="173">
        <f t="shared" si="2"/>
        <v>7877.7169600000007</v>
      </c>
      <c r="L28" s="217">
        <f>K28/$K$64</f>
        <v>1.4845527901824812E-2</v>
      </c>
      <c r="M28" s="181"/>
      <c r="N28" s="182"/>
      <c r="O28" s="101"/>
      <c r="P28" s="99"/>
      <c r="Q28" s="99"/>
      <c r="R28" s="99"/>
      <c r="S28" s="99"/>
      <c r="T28" s="99"/>
    </row>
    <row r="29" spans="1:20" s="100" customFormat="1" ht="18" customHeight="1" x14ac:dyDescent="0.25">
      <c r="A29" s="246" t="s">
        <v>203</v>
      </c>
      <c r="B29" s="247"/>
      <c r="C29" s="248"/>
      <c r="D29" s="450" t="s">
        <v>560</v>
      </c>
      <c r="E29" s="451"/>
      <c r="F29" s="274"/>
      <c r="G29" s="249"/>
      <c r="H29" s="274"/>
      <c r="I29" s="187"/>
      <c r="J29" s="164">
        <f>SUBTOTAL(9,J30:J45)</f>
        <v>268157.87733333331</v>
      </c>
      <c r="K29" s="164">
        <f>SUBTOTAL(9,K30:K45)</f>
        <v>327474.39979946672</v>
      </c>
      <c r="L29" s="216">
        <f>SUBTOTAL(9,L30:L45)</f>
        <v>0.61712427141534609</v>
      </c>
      <c r="M29" s="406"/>
      <c r="N29" s="407"/>
      <c r="O29" s="101"/>
      <c r="P29" s="99"/>
      <c r="Q29" s="99"/>
      <c r="R29" s="99"/>
      <c r="S29" s="99"/>
      <c r="T29" s="99"/>
    </row>
    <row r="30" spans="1:20" s="100" customFormat="1" ht="15" customHeight="1" outlineLevel="1" x14ac:dyDescent="0.25">
      <c r="A30" s="258" t="s">
        <v>206</v>
      </c>
      <c r="B30" s="259"/>
      <c r="C30" s="260"/>
      <c r="D30" s="448" t="s">
        <v>561</v>
      </c>
      <c r="E30" s="449"/>
      <c r="F30" s="263"/>
      <c r="G30" s="263"/>
      <c r="H30" s="263"/>
      <c r="I30" s="263"/>
      <c r="J30" s="263"/>
      <c r="K30" s="263"/>
      <c r="L30" s="264"/>
      <c r="M30" s="396"/>
      <c r="N30" s="397"/>
      <c r="O30" s="101"/>
      <c r="P30" s="99"/>
      <c r="Q30" s="99"/>
      <c r="R30" s="99"/>
      <c r="S30" s="99"/>
      <c r="T30" s="99"/>
    </row>
    <row r="31" spans="1:20" s="100" customFormat="1" ht="15" customHeight="1" outlineLevel="1" x14ac:dyDescent="0.25">
      <c r="A31" s="250" t="s">
        <v>358</v>
      </c>
      <c r="B31" s="167" t="s">
        <v>74</v>
      </c>
      <c r="C31" s="170">
        <v>600000443</v>
      </c>
      <c r="D31" s="452" t="s">
        <v>562</v>
      </c>
      <c r="E31" s="453"/>
      <c r="F31" s="253"/>
      <c r="G31" s="275" t="s">
        <v>563</v>
      </c>
      <c r="H31" s="276">
        <v>2</v>
      </c>
      <c r="I31" s="172">
        <v>21932.871733333333</v>
      </c>
      <c r="J31" s="173">
        <f t="shared" ref="J31:J45" si="3">I31*H31</f>
        <v>43865.743466666667</v>
      </c>
      <c r="K31" s="173">
        <f t="shared" ref="K31:K45" si="4">J31*(1+$K$12)</f>
        <v>53568.845921493339</v>
      </c>
      <c r="L31" s="217">
        <f t="shared" ref="L31:L45" si="5">K31/$K$64</f>
        <v>0.10095028811444928</v>
      </c>
      <c r="M31" s="396"/>
      <c r="N31" s="397"/>
      <c r="O31" s="101"/>
      <c r="P31" s="99"/>
      <c r="Q31" s="99"/>
      <c r="R31" s="99"/>
      <c r="S31" s="99"/>
      <c r="T31" s="99"/>
    </row>
    <row r="32" spans="1:20" s="100" customFormat="1" ht="15" customHeight="1" outlineLevel="1" x14ac:dyDescent="0.25">
      <c r="A32" s="250" t="s">
        <v>360</v>
      </c>
      <c r="B32" s="167" t="s">
        <v>74</v>
      </c>
      <c r="C32" s="170">
        <v>600000444</v>
      </c>
      <c r="D32" s="452" t="s">
        <v>564</v>
      </c>
      <c r="E32" s="453"/>
      <c r="F32" s="253"/>
      <c r="G32" s="275" t="s">
        <v>563</v>
      </c>
      <c r="H32" s="276">
        <v>4</v>
      </c>
      <c r="I32" s="172">
        <v>3559.3866666666668</v>
      </c>
      <c r="J32" s="173">
        <f t="shared" si="3"/>
        <v>14237.546666666667</v>
      </c>
      <c r="K32" s="173">
        <f t="shared" si="4"/>
        <v>17386.891989333333</v>
      </c>
      <c r="L32" s="217">
        <f t="shared" si="5"/>
        <v>3.2765532382577789E-2</v>
      </c>
      <c r="M32" s="396"/>
      <c r="N32" s="397"/>
      <c r="O32" s="101"/>
      <c r="P32" s="99"/>
      <c r="Q32" s="99"/>
      <c r="R32" s="99"/>
      <c r="S32" s="99"/>
      <c r="T32" s="99"/>
    </row>
    <row r="33" spans="1:20" s="100" customFormat="1" ht="15" customHeight="1" outlineLevel="1" x14ac:dyDescent="0.25">
      <c r="A33" s="250" t="s">
        <v>363</v>
      </c>
      <c r="B33" s="167" t="s">
        <v>74</v>
      </c>
      <c r="C33" s="170">
        <v>600000445</v>
      </c>
      <c r="D33" s="446" t="s">
        <v>565</v>
      </c>
      <c r="E33" s="447"/>
      <c r="F33" s="277"/>
      <c r="G33" s="268" t="s">
        <v>563</v>
      </c>
      <c r="H33" s="269">
        <v>2</v>
      </c>
      <c r="I33" s="172">
        <v>1893.2433333333336</v>
      </c>
      <c r="J33" s="173">
        <f t="shared" si="3"/>
        <v>3786.4866666666671</v>
      </c>
      <c r="K33" s="173">
        <f t="shared" si="4"/>
        <v>4624.0575173333345</v>
      </c>
      <c r="L33" s="217">
        <f t="shared" si="5"/>
        <v>8.7140189526706199E-3</v>
      </c>
      <c r="M33" s="396"/>
      <c r="N33" s="397"/>
      <c r="O33" s="101"/>
      <c r="P33" s="99"/>
      <c r="Q33" s="99"/>
      <c r="R33" s="99"/>
      <c r="S33" s="99"/>
      <c r="T33" s="99"/>
    </row>
    <row r="34" spans="1:20" s="100" customFormat="1" ht="15" customHeight="1" outlineLevel="1" x14ac:dyDescent="0.25">
      <c r="A34" s="250" t="s">
        <v>365</v>
      </c>
      <c r="B34" s="167" t="s">
        <v>74</v>
      </c>
      <c r="C34" s="170">
        <v>600000446</v>
      </c>
      <c r="D34" s="446" t="s">
        <v>566</v>
      </c>
      <c r="E34" s="447"/>
      <c r="F34" s="277"/>
      <c r="G34" s="268" t="s">
        <v>563</v>
      </c>
      <c r="H34" s="269">
        <v>5</v>
      </c>
      <c r="I34" s="172">
        <v>1005.5366666666667</v>
      </c>
      <c r="J34" s="173">
        <f t="shared" si="3"/>
        <v>5027.6833333333334</v>
      </c>
      <c r="K34" s="173">
        <f t="shared" si="4"/>
        <v>6139.8068866666672</v>
      </c>
      <c r="L34" s="217">
        <f t="shared" si="5"/>
        <v>1.1570442922821909E-2</v>
      </c>
      <c r="M34" s="396"/>
      <c r="N34" s="397"/>
      <c r="O34" s="101"/>
      <c r="P34" s="99"/>
      <c r="Q34" s="99"/>
      <c r="R34" s="99"/>
      <c r="S34" s="99"/>
      <c r="T34" s="99"/>
    </row>
    <row r="35" spans="1:20" s="100" customFormat="1" ht="15" customHeight="1" outlineLevel="1" x14ac:dyDescent="0.25">
      <c r="A35" s="250" t="s">
        <v>367</v>
      </c>
      <c r="B35" s="167" t="s">
        <v>74</v>
      </c>
      <c r="C35" s="170">
        <v>600000447</v>
      </c>
      <c r="D35" s="446" t="s">
        <v>567</v>
      </c>
      <c r="E35" s="447"/>
      <c r="F35" s="277"/>
      <c r="G35" s="268" t="s">
        <v>563</v>
      </c>
      <c r="H35" s="269">
        <v>2</v>
      </c>
      <c r="I35" s="172">
        <v>837.61479999999995</v>
      </c>
      <c r="J35" s="173">
        <f t="shared" si="3"/>
        <v>1675.2295999999999</v>
      </c>
      <c r="K35" s="173">
        <f t="shared" si="4"/>
        <v>2045.79038752</v>
      </c>
      <c r="L35" s="217">
        <f t="shared" si="5"/>
        <v>3.8552842699762532E-3</v>
      </c>
      <c r="M35" s="396"/>
      <c r="N35" s="397"/>
      <c r="O35" s="101"/>
      <c r="P35" s="99"/>
      <c r="Q35" s="99"/>
      <c r="R35" s="99"/>
      <c r="S35" s="99"/>
      <c r="T35" s="99"/>
    </row>
    <row r="36" spans="1:20" s="100" customFormat="1" ht="15" customHeight="1" outlineLevel="1" x14ac:dyDescent="0.25">
      <c r="A36" s="250" t="s">
        <v>369</v>
      </c>
      <c r="B36" s="167" t="s">
        <v>74</v>
      </c>
      <c r="C36" s="170">
        <v>600000448</v>
      </c>
      <c r="D36" s="446" t="s">
        <v>568</v>
      </c>
      <c r="E36" s="447"/>
      <c r="F36" s="277"/>
      <c r="G36" s="268" t="s">
        <v>563</v>
      </c>
      <c r="H36" s="269">
        <v>60</v>
      </c>
      <c r="I36" s="172">
        <v>51.260866666666665</v>
      </c>
      <c r="J36" s="173">
        <f t="shared" si="3"/>
        <v>3075.652</v>
      </c>
      <c r="K36" s="173">
        <f t="shared" si="4"/>
        <v>3755.9862224000003</v>
      </c>
      <c r="L36" s="217">
        <f t="shared" si="5"/>
        <v>7.0781418711327723E-3</v>
      </c>
      <c r="M36" s="396"/>
      <c r="N36" s="397"/>
      <c r="O36" s="101"/>
      <c r="P36" s="99"/>
      <c r="Q36" s="99"/>
      <c r="R36" s="99"/>
      <c r="S36" s="99"/>
      <c r="T36" s="99"/>
    </row>
    <row r="37" spans="1:20" s="100" customFormat="1" ht="15" customHeight="1" outlineLevel="1" x14ac:dyDescent="0.25">
      <c r="A37" s="250" t="s">
        <v>371</v>
      </c>
      <c r="B37" s="167" t="s">
        <v>74</v>
      </c>
      <c r="C37" s="170">
        <v>600000449</v>
      </c>
      <c r="D37" s="446" t="s">
        <v>569</v>
      </c>
      <c r="E37" s="447"/>
      <c r="F37" s="267"/>
      <c r="G37" s="275" t="s">
        <v>563</v>
      </c>
      <c r="H37" s="278">
        <v>4</v>
      </c>
      <c r="I37" s="172">
        <v>138.03386666666665</v>
      </c>
      <c r="J37" s="173">
        <f t="shared" si="3"/>
        <v>552.13546666666662</v>
      </c>
      <c r="K37" s="173">
        <f t="shared" si="4"/>
        <v>674.26783189333332</v>
      </c>
      <c r="L37" s="217">
        <f t="shared" si="5"/>
        <v>1.2706551863314725E-3</v>
      </c>
      <c r="M37" s="396"/>
      <c r="N37" s="397"/>
      <c r="O37" s="101"/>
      <c r="P37" s="99"/>
      <c r="Q37" s="99"/>
      <c r="R37" s="99"/>
      <c r="S37" s="99"/>
      <c r="T37" s="99"/>
    </row>
    <row r="38" spans="1:20" s="100" customFormat="1" ht="15" customHeight="1" outlineLevel="1" x14ac:dyDescent="0.25">
      <c r="A38" s="250" t="s">
        <v>374</v>
      </c>
      <c r="B38" s="167" t="s">
        <v>74</v>
      </c>
      <c r="C38" s="170">
        <v>600000450</v>
      </c>
      <c r="D38" s="446" t="s">
        <v>570</v>
      </c>
      <c r="E38" s="447"/>
      <c r="F38" s="267"/>
      <c r="G38" s="275" t="s">
        <v>563</v>
      </c>
      <c r="H38" s="278">
        <v>18</v>
      </c>
      <c r="I38" s="172">
        <v>2369.7453333333333</v>
      </c>
      <c r="J38" s="173">
        <f t="shared" si="3"/>
        <v>42655.415999999997</v>
      </c>
      <c r="K38" s="173">
        <f t="shared" si="4"/>
        <v>52090.794019200002</v>
      </c>
      <c r="L38" s="217">
        <f t="shared" si="5"/>
        <v>9.8164904878766113E-2</v>
      </c>
      <c r="M38" s="396"/>
      <c r="N38" s="397"/>
      <c r="O38" s="101"/>
      <c r="P38" s="99"/>
      <c r="Q38" s="99"/>
      <c r="R38" s="99"/>
      <c r="S38" s="99"/>
      <c r="T38" s="99"/>
    </row>
    <row r="39" spans="1:20" s="100" customFormat="1" ht="15" customHeight="1" outlineLevel="1" x14ac:dyDescent="0.25">
      <c r="A39" s="250" t="s">
        <v>377</v>
      </c>
      <c r="B39" s="167" t="s">
        <v>74</v>
      </c>
      <c r="C39" s="170">
        <v>600000451</v>
      </c>
      <c r="D39" s="446" t="s">
        <v>571</v>
      </c>
      <c r="E39" s="447"/>
      <c r="F39" s="267"/>
      <c r="G39" s="275" t="s">
        <v>572</v>
      </c>
      <c r="H39" s="278">
        <v>18</v>
      </c>
      <c r="I39" s="172">
        <v>534.02666666666664</v>
      </c>
      <c r="J39" s="173">
        <f t="shared" si="3"/>
        <v>9612.48</v>
      </c>
      <c r="K39" s="173">
        <f t="shared" si="4"/>
        <v>11738.760576000001</v>
      </c>
      <c r="L39" s="217">
        <f t="shared" si="5"/>
        <v>2.2121650034993019E-2</v>
      </c>
      <c r="M39" s="396"/>
      <c r="N39" s="397"/>
      <c r="O39" s="101"/>
      <c r="P39" s="99"/>
      <c r="Q39" s="99"/>
      <c r="R39" s="99"/>
      <c r="S39" s="99"/>
      <c r="T39" s="99"/>
    </row>
    <row r="40" spans="1:20" s="100" customFormat="1" ht="15" customHeight="1" outlineLevel="1" x14ac:dyDescent="0.25">
      <c r="A40" s="250" t="s">
        <v>573</v>
      </c>
      <c r="B40" s="167" t="s">
        <v>74</v>
      </c>
      <c r="C40" s="170">
        <v>600000452</v>
      </c>
      <c r="D40" s="446" t="s">
        <v>574</v>
      </c>
      <c r="E40" s="447"/>
      <c r="F40" s="267"/>
      <c r="G40" s="275" t="s">
        <v>572</v>
      </c>
      <c r="H40" s="278">
        <v>18</v>
      </c>
      <c r="I40" s="172">
        <v>417.29666666666662</v>
      </c>
      <c r="J40" s="173">
        <f t="shared" si="3"/>
        <v>7511.3399999999992</v>
      </c>
      <c r="K40" s="173">
        <f t="shared" si="4"/>
        <v>9172.8484079999998</v>
      </c>
      <c r="L40" s="217">
        <f t="shared" si="5"/>
        <v>1.7286198231241515E-2</v>
      </c>
      <c r="M40" s="396"/>
      <c r="N40" s="397"/>
      <c r="O40" s="101"/>
      <c r="P40" s="99"/>
      <c r="Q40" s="99"/>
      <c r="R40" s="99"/>
      <c r="S40" s="99"/>
      <c r="T40" s="99"/>
    </row>
    <row r="41" spans="1:20" s="100" customFormat="1" ht="15" customHeight="1" outlineLevel="1" x14ac:dyDescent="0.25">
      <c r="A41" s="250" t="s">
        <v>575</v>
      </c>
      <c r="B41" s="167" t="s">
        <v>74</v>
      </c>
      <c r="C41" s="170">
        <v>600000453</v>
      </c>
      <c r="D41" s="446" t="s">
        <v>576</v>
      </c>
      <c r="E41" s="447"/>
      <c r="F41" s="267"/>
      <c r="G41" s="275" t="s">
        <v>563</v>
      </c>
      <c r="H41" s="278">
        <v>6</v>
      </c>
      <c r="I41" s="172">
        <v>17563.816666666666</v>
      </c>
      <c r="J41" s="173">
        <f t="shared" si="3"/>
        <v>105382.9</v>
      </c>
      <c r="K41" s="173">
        <f t="shared" si="4"/>
        <v>128693.59748</v>
      </c>
      <c r="L41" s="217">
        <f t="shared" si="5"/>
        <v>0.24252259910789573</v>
      </c>
      <c r="M41" s="396"/>
      <c r="N41" s="397"/>
      <c r="O41" s="101"/>
      <c r="P41" s="99"/>
      <c r="Q41" s="99"/>
      <c r="R41" s="99"/>
      <c r="S41" s="99"/>
      <c r="T41" s="99"/>
    </row>
    <row r="42" spans="1:20" s="100" customFormat="1" ht="15" customHeight="1" outlineLevel="1" x14ac:dyDescent="0.25">
      <c r="A42" s="250" t="s">
        <v>577</v>
      </c>
      <c r="B42" s="167" t="s">
        <v>74</v>
      </c>
      <c r="C42" s="170">
        <v>600000454</v>
      </c>
      <c r="D42" s="446" t="s">
        <v>578</v>
      </c>
      <c r="E42" s="447"/>
      <c r="F42" s="267"/>
      <c r="G42" s="275" t="s">
        <v>579</v>
      </c>
      <c r="H42" s="278">
        <v>6</v>
      </c>
      <c r="I42" s="172">
        <v>1275.4517999999998</v>
      </c>
      <c r="J42" s="173">
        <f t="shared" si="3"/>
        <v>7652.7107999999989</v>
      </c>
      <c r="K42" s="173">
        <f t="shared" si="4"/>
        <v>9345.4904289599999</v>
      </c>
      <c r="L42" s="217">
        <f t="shared" si="5"/>
        <v>1.761154146865444E-2</v>
      </c>
      <c r="M42" s="396"/>
      <c r="N42" s="397"/>
      <c r="O42" s="101"/>
      <c r="P42" s="99"/>
      <c r="Q42" s="99"/>
      <c r="R42" s="99"/>
      <c r="S42" s="99"/>
      <c r="T42" s="99"/>
    </row>
    <row r="43" spans="1:20" s="100" customFormat="1" ht="15" customHeight="1" outlineLevel="1" x14ac:dyDescent="0.25">
      <c r="A43" s="250" t="s">
        <v>580</v>
      </c>
      <c r="B43" s="167" t="s">
        <v>74</v>
      </c>
      <c r="C43" s="170">
        <v>600000455</v>
      </c>
      <c r="D43" s="446" t="s">
        <v>581</v>
      </c>
      <c r="E43" s="447"/>
      <c r="F43" s="267"/>
      <c r="G43" s="275" t="s">
        <v>572</v>
      </c>
      <c r="H43" s="278">
        <v>6</v>
      </c>
      <c r="I43" s="172">
        <v>1620.0722222222223</v>
      </c>
      <c r="J43" s="173">
        <f t="shared" si="3"/>
        <v>9720.4333333333343</v>
      </c>
      <c r="K43" s="173">
        <f t="shared" si="4"/>
        <v>11870.593186666669</v>
      </c>
      <c r="L43" s="217">
        <f t="shared" si="5"/>
        <v>2.2370088092613004E-2</v>
      </c>
      <c r="M43" s="396"/>
      <c r="N43" s="397"/>
      <c r="O43" s="101"/>
      <c r="P43" s="99"/>
      <c r="Q43" s="99"/>
      <c r="R43" s="99"/>
      <c r="S43" s="99"/>
      <c r="T43" s="99"/>
    </row>
    <row r="44" spans="1:20" s="100" customFormat="1" ht="15" customHeight="1" outlineLevel="1" x14ac:dyDescent="0.25">
      <c r="A44" s="250" t="s">
        <v>582</v>
      </c>
      <c r="B44" s="167" t="s">
        <v>74</v>
      </c>
      <c r="C44" s="170">
        <v>600000456</v>
      </c>
      <c r="D44" s="446" t="s">
        <v>583</v>
      </c>
      <c r="E44" s="447"/>
      <c r="F44" s="267"/>
      <c r="G44" s="275" t="s">
        <v>563</v>
      </c>
      <c r="H44" s="278">
        <v>6</v>
      </c>
      <c r="I44" s="172">
        <v>685.91666666666663</v>
      </c>
      <c r="J44" s="173">
        <f t="shared" si="3"/>
        <v>4115.5</v>
      </c>
      <c r="K44" s="173">
        <f t="shared" si="4"/>
        <v>5025.8486000000003</v>
      </c>
      <c r="L44" s="217">
        <f t="shared" si="5"/>
        <v>9.4711927326781194E-3</v>
      </c>
      <c r="M44" s="396"/>
      <c r="N44" s="397"/>
      <c r="O44" s="101"/>
      <c r="P44" s="99"/>
      <c r="Q44" s="99"/>
      <c r="R44" s="99"/>
      <c r="S44" s="99"/>
      <c r="T44" s="99"/>
    </row>
    <row r="45" spans="1:20" s="100" customFormat="1" ht="15" customHeight="1" outlineLevel="1" x14ac:dyDescent="0.25">
      <c r="A45" s="250" t="s">
        <v>584</v>
      </c>
      <c r="B45" s="167" t="s">
        <v>74</v>
      </c>
      <c r="C45" s="170">
        <v>600000457</v>
      </c>
      <c r="D45" s="446" t="s">
        <v>585</v>
      </c>
      <c r="E45" s="447"/>
      <c r="F45" s="267"/>
      <c r="G45" s="275" t="s">
        <v>563</v>
      </c>
      <c r="H45" s="278">
        <v>3</v>
      </c>
      <c r="I45" s="172">
        <v>3095.5400000000004</v>
      </c>
      <c r="J45" s="173">
        <f t="shared" si="3"/>
        <v>9286.6200000000008</v>
      </c>
      <c r="K45" s="173">
        <f t="shared" si="4"/>
        <v>11340.820344000002</v>
      </c>
      <c r="L45" s="217">
        <f t="shared" si="5"/>
        <v>2.137173316854411E-2</v>
      </c>
      <c r="M45" s="396"/>
      <c r="N45" s="397"/>
      <c r="O45" s="101"/>
      <c r="P45" s="99"/>
      <c r="Q45" s="99"/>
      <c r="R45" s="99"/>
      <c r="S45" s="99"/>
      <c r="T45" s="99"/>
    </row>
    <row r="46" spans="1:20" s="100" customFormat="1" ht="18" customHeight="1" x14ac:dyDescent="0.25">
      <c r="A46" s="246" t="s">
        <v>244</v>
      </c>
      <c r="B46" s="247"/>
      <c r="C46" s="248"/>
      <c r="D46" s="450" t="s">
        <v>586</v>
      </c>
      <c r="E46" s="451"/>
      <c r="F46" s="274"/>
      <c r="G46" s="249"/>
      <c r="H46" s="274"/>
      <c r="I46" s="187"/>
      <c r="J46" s="164">
        <f>SUBTOTAL(9,J47:J54)</f>
        <v>13014.215458666666</v>
      </c>
      <c r="K46" s="164">
        <f>SUBTOTAL(9,K47:K54)</f>
        <v>15892.959918123734</v>
      </c>
      <c r="L46" s="216">
        <f>SUBTOTAL(9,L47:L54)</f>
        <v>2.995022302846093E-2</v>
      </c>
      <c r="M46" s="406"/>
      <c r="N46" s="407"/>
      <c r="O46" s="101"/>
      <c r="P46" s="99"/>
      <c r="Q46" s="99"/>
      <c r="R46" s="99"/>
      <c r="S46" s="99"/>
      <c r="T46" s="99"/>
    </row>
    <row r="47" spans="1:20" s="100" customFormat="1" ht="15" customHeight="1" outlineLevel="1" x14ac:dyDescent="0.25">
      <c r="A47" s="258" t="s">
        <v>247</v>
      </c>
      <c r="B47" s="259"/>
      <c r="C47" s="260"/>
      <c r="D47" s="448" t="s">
        <v>587</v>
      </c>
      <c r="E47" s="449"/>
      <c r="F47" s="263"/>
      <c r="G47" s="263"/>
      <c r="H47" s="263"/>
      <c r="I47" s="263"/>
      <c r="J47" s="263"/>
      <c r="K47" s="263"/>
      <c r="L47" s="264"/>
      <c r="M47" s="396"/>
      <c r="N47" s="397"/>
      <c r="O47" s="101"/>
      <c r="P47" s="99"/>
      <c r="Q47" s="99"/>
      <c r="R47" s="99"/>
      <c r="S47" s="99"/>
      <c r="T47" s="99"/>
    </row>
    <row r="48" spans="1:20" s="100" customFormat="1" ht="15" customHeight="1" outlineLevel="1" x14ac:dyDescent="0.25">
      <c r="A48" s="265" t="s">
        <v>472</v>
      </c>
      <c r="B48" s="167" t="s">
        <v>66</v>
      </c>
      <c r="C48" s="200">
        <v>10401</v>
      </c>
      <c r="D48" s="446" t="s">
        <v>588</v>
      </c>
      <c r="E48" s="447"/>
      <c r="F48" s="277"/>
      <c r="G48" s="268" t="s">
        <v>145</v>
      </c>
      <c r="H48" s="279">
        <v>100</v>
      </c>
      <c r="I48" s="172">
        <v>53.29</v>
      </c>
      <c r="J48" s="173">
        <f t="shared" ref="J48:J54" si="6">I48*H48</f>
        <v>5329</v>
      </c>
      <c r="K48" s="173">
        <f t="shared" ref="K48:K54" si="7">J48*(1+$K$12)</f>
        <v>6507.7748000000001</v>
      </c>
      <c r="L48" s="217">
        <f t="shared" ref="L48:L54" si="8">K48/$K$64</f>
        <v>1.2263877067778324E-2</v>
      </c>
      <c r="M48" s="396"/>
      <c r="N48" s="397"/>
      <c r="O48" s="101"/>
      <c r="P48" s="99"/>
      <c r="Q48" s="99"/>
      <c r="R48" s="99"/>
      <c r="S48" s="99"/>
      <c r="T48" s="99"/>
    </row>
    <row r="49" spans="1:32" s="100" customFormat="1" ht="15" customHeight="1" outlineLevel="1" x14ac:dyDescent="0.25">
      <c r="A49" s="265" t="s">
        <v>474</v>
      </c>
      <c r="B49" s="167" t="s">
        <v>66</v>
      </c>
      <c r="C49" s="240">
        <v>10410</v>
      </c>
      <c r="D49" s="446" t="s">
        <v>589</v>
      </c>
      <c r="E49" s="447"/>
      <c r="F49" s="277"/>
      <c r="G49" s="268" t="s">
        <v>141</v>
      </c>
      <c r="H49" s="279">
        <v>50</v>
      </c>
      <c r="I49" s="172">
        <v>4.4400000000000004</v>
      </c>
      <c r="J49" s="173">
        <f t="shared" si="6"/>
        <v>222.00000000000003</v>
      </c>
      <c r="K49" s="173">
        <f t="shared" si="7"/>
        <v>271.10640000000006</v>
      </c>
      <c r="L49" s="217">
        <f t="shared" si="8"/>
        <v>5.1089898837432702E-4</v>
      </c>
      <c r="M49" s="396"/>
      <c r="N49" s="397"/>
      <c r="O49" s="101"/>
      <c r="P49" s="99"/>
      <c r="Q49" s="99"/>
      <c r="R49" s="99"/>
      <c r="S49" s="99"/>
      <c r="T49" s="99"/>
    </row>
    <row r="50" spans="1:32" s="100" customFormat="1" ht="15" customHeight="1" outlineLevel="1" x14ac:dyDescent="0.25">
      <c r="A50" s="265" t="s">
        <v>590</v>
      </c>
      <c r="B50" s="167" t="s">
        <v>66</v>
      </c>
      <c r="C50" s="240">
        <v>100198</v>
      </c>
      <c r="D50" s="446" t="s">
        <v>591</v>
      </c>
      <c r="E50" s="447"/>
      <c r="F50" s="277"/>
      <c r="G50" s="268" t="s">
        <v>145</v>
      </c>
      <c r="H50" s="279">
        <v>25</v>
      </c>
      <c r="I50" s="172">
        <v>27.31</v>
      </c>
      <c r="J50" s="173">
        <f t="shared" si="6"/>
        <v>682.75</v>
      </c>
      <c r="K50" s="173">
        <f t="shared" si="7"/>
        <v>833.77430000000004</v>
      </c>
      <c r="L50" s="217">
        <f t="shared" si="8"/>
        <v>1.5712445239305032E-3</v>
      </c>
      <c r="M50" s="396"/>
      <c r="N50" s="397"/>
      <c r="O50" s="101"/>
      <c r="P50" s="99"/>
      <c r="Q50" s="99"/>
      <c r="R50" s="99"/>
      <c r="S50" s="99"/>
      <c r="T50" s="99"/>
    </row>
    <row r="51" spans="1:32" s="100" customFormat="1" ht="15" customHeight="1" outlineLevel="1" x14ac:dyDescent="0.25">
      <c r="A51" s="265" t="s">
        <v>592</v>
      </c>
      <c r="B51" s="167" t="s">
        <v>66</v>
      </c>
      <c r="C51" s="240">
        <v>90570</v>
      </c>
      <c r="D51" s="446" t="s">
        <v>593</v>
      </c>
      <c r="E51" s="447"/>
      <c r="F51" s="277"/>
      <c r="G51" s="268" t="s">
        <v>594</v>
      </c>
      <c r="H51" s="279">
        <v>10</v>
      </c>
      <c r="I51" s="172">
        <v>137.84</v>
      </c>
      <c r="J51" s="173">
        <f t="shared" si="6"/>
        <v>1378.4</v>
      </c>
      <c r="K51" s="173">
        <f t="shared" si="7"/>
        <v>1683.3020800000002</v>
      </c>
      <c r="L51" s="217">
        <f t="shared" si="8"/>
        <v>3.1721764215097851E-3</v>
      </c>
      <c r="M51" s="396"/>
      <c r="N51" s="397"/>
      <c r="O51" s="101"/>
      <c r="P51" s="99"/>
      <c r="Q51" s="99"/>
      <c r="R51" s="99"/>
      <c r="S51" s="99"/>
      <c r="T51" s="99"/>
    </row>
    <row r="52" spans="1:32" s="100" customFormat="1" ht="15" customHeight="1" outlineLevel="1" x14ac:dyDescent="0.25">
      <c r="A52" s="265" t="s">
        <v>595</v>
      </c>
      <c r="B52" s="167" t="s">
        <v>66</v>
      </c>
      <c r="C52" s="240">
        <v>10310</v>
      </c>
      <c r="D52" s="446" t="s">
        <v>596</v>
      </c>
      <c r="E52" s="447"/>
      <c r="F52" s="277"/>
      <c r="G52" s="268" t="s">
        <v>597</v>
      </c>
      <c r="H52" s="279">
        <v>250</v>
      </c>
      <c r="I52" s="172">
        <v>1.71</v>
      </c>
      <c r="J52" s="173">
        <f t="shared" si="6"/>
        <v>427.5</v>
      </c>
      <c r="K52" s="173">
        <f t="shared" si="7"/>
        <v>522.06299999999999</v>
      </c>
      <c r="L52" s="217">
        <f t="shared" si="8"/>
        <v>9.838257546397511E-4</v>
      </c>
      <c r="M52" s="396"/>
      <c r="N52" s="397"/>
      <c r="O52" s="101"/>
      <c r="P52" s="99"/>
      <c r="Q52" s="99"/>
      <c r="R52" s="99"/>
      <c r="S52" s="99"/>
      <c r="T52" s="99"/>
    </row>
    <row r="53" spans="1:32" s="100" customFormat="1" ht="15" customHeight="1" outlineLevel="1" x14ac:dyDescent="0.25">
      <c r="A53" s="265" t="s">
        <v>598</v>
      </c>
      <c r="B53" s="167" t="s">
        <v>74</v>
      </c>
      <c r="C53" s="170">
        <v>600000435</v>
      </c>
      <c r="D53" s="446" t="s">
        <v>599</v>
      </c>
      <c r="E53" s="447"/>
      <c r="F53" s="277"/>
      <c r="G53" s="268" t="s">
        <v>157</v>
      </c>
      <c r="H53" s="279">
        <v>100</v>
      </c>
      <c r="I53" s="172">
        <v>1.1013333333333335</v>
      </c>
      <c r="J53" s="173">
        <f t="shared" si="6"/>
        <v>110.13333333333335</v>
      </c>
      <c r="K53" s="173">
        <f t="shared" si="7"/>
        <v>134.49482666666671</v>
      </c>
      <c r="L53" s="217">
        <f t="shared" si="8"/>
        <v>2.5345499363194844E-4</v>
      </c>
      <c r="M53" s="396"/>
      <c r="N53" s="397"/>
      <c r="O53" s="101"/>
      <c r="P53" s="99"/>
      <c r="Q53" s="99"/>
      <c r="R53" s="99"/>
      <c r="S53" s="99"/>
      <c r="T53" s="99"/>
    </row>
    <row r="54" spans="1:32" s="100" customFormat="1" ht="15" customHeight="1" outlineLevel="1" x14ac:dyDescent="0.25">
      <c r="A54" s="265" t="s">
        <v>600</v>
      </c>
      <c r="B54" s="167" t="s">
        <v>75</v>
      </c>
      <c r="C54" s="170">
        <v>700000046</v>
      </c>
      <c r="D54" s="446" t="s">
        <v>601</v>
      </c>
      <c r="E54" s="447"/>
      <c r="F54" s="277"/>
      <c r="G54" s="268" t="s">
        <v>536</v>
      </c>
      <c r="H54" s="279">
        <v>4</v>
      </c>
      <c r="I54" s="172">
        <v>1216.1080313333332</v>
      </c>
      <c r="J54" s="173">
        <f t="shared" si="6"/>
        <v>4864.4321253333328</v>
      </c>
      <c r="K54" s="173">
        <f t="shared" si="7"/>
        <v>5940.4445114570663</v>
      </c>
      <c r="L54" s="217">
        <f t="shared" si="8"/>
        <v>1.1194745278596291E-2</v>
      </c>
      <c r="M54" s="396"/>
      <c r="N54" s="397"/>
      <c r="O54" s="101"/>
      <c r="P54" s="99"/>
      <c r="Q54" s="99"/>
      <c r="R54" s="99"/>
      <c r="S54" s="99"/>
      <c r="T54" s="99"/>
    </row>
    <row r="55" spans="1:32" s="100" customFormat="1" ht="18" customHeight="1" x14ac:dyDescent="0.25">
      <c r="A55" s="246" t="s">
        <v>260</v>
      </c>
      <c r="B55" s="247"/>
      <c r="C55" s="248"/>
      <c r="D55" s="450" t="s">
        <v>602</v>
      </c>
      <c r="E55" s="451"/>
      <c r="F55" s="274"/>
      <c r="G55" s="249"/>
      <c r="H55" s="274"/>
      <c r="I55" s="187"/>
      <c r="J55" s="164">
        <f>SUBTOTAL(9,J56:J63)</f>
        <v>96199.315000000002</v>
      </c>
      <c r="K55" s="164">
        <f>SUBTOTAL(9,K56:K63)</f>
        <v>117478.603478</v>
      </c>
      <c r="L55" s="216">
        <f>SUBTOTAL(9,L56:L63)</f>
        <v>0.22138798520632078</v>
      </c>
      <c r="M55" s="406"/>
      <c r="N55" s="407"/>
      <c r="O55" s="101"/>
      <c r="P55" s="99"/>
      <c r="Q55" s="99"/>
      <c r="R55" s="99"/>
      <c r="S55" s="99"/>
      <c r="T55" s="99"/>
    </row>
    <row r="56" spans="1:32" s="102" customFormat="1" ht="15" customHeight="1" outlineLevel="1" x14ac:dyDescent="0.25">
      <c r="A56" s="258" t="s">
        <v>263</v>
      </c>
      <c r="B56" s="259"/>
      <c r="C56" s="260"/>
      <c r="D56" s="448" t="s">
        <v>603</v>
      </c>
      <c r="E56" s="449"/>
      <c r="F56" s="263"/>
      <c r="G56" s="263"/>
      <c r="H56" s="263"/>
      <c r="I56" s="263"/>
      <c r="J56" s="263"/>
      <c r="K56" s="263"/>
      <c r="L56" s="264"/>
      <c r="M56" s="396"/>
      <c r="N56" s="397"/>
      <c r="O56" s="101"/>
      <c r="P56" s="99"/>
      <c r="Q56" s="99"/>
      <c r="R56" s="99"/>
      <c r="S56" s="99"/>
      <c r="T56" s="99"/>
      <c r="U56" s="117"/>
      <c r="V56" s="117"/>
      <c r="W56" s="117"/>
      <c r="X56" s="117"/>
      <c r="Y56" s="117"/>
      <c r="Z56" s="117"/>
      <c r="AA56" s="117"/>
      <c r="AB56" s="117"/>
      <c r="AC56" s="117"/>
      <c r="AD56" s="117"/>
      <c r="AE56" s="117"/>
      <c r="AF56" s="117"/>
    </row>
    <row r="57" spans="1:32" s="100" customFormat="1" ht="15" customHeight="1" outlineLevel="1" x14ac:dyDescent="0.25">
      <c r="A57" s="265" t="s">
        <v>604</v>
      </c>
      <c r="B57" s="167" t="s">
        <v>74</v>
      </c>
      <c r="C57" s="170">
        <v>600000458</v>
      </c>
      <c r="D57" s="446" t="s">
        <v>605</v>
      </c>
      <c r="E57" s="447"/>
      <c r="F57" s="253"/>
      <c r="G57" s="254" t="s">
        <v>606</v>
      </c>
      <c r="H57" s="280">
        <v>1</v>
      </c>
      <c r="I57" s="172">
        <v>21814.564999999999</v>
      </c>
      <c r="J57" s="173">
        <f t="shared" ref="J57:J62" si="9">I57*H57</f>
        <v>21814.564999999999</v>
      </c>
      <c r="K57" s="173">
        <f t="shared" ref="K57:K62" si="10">J57*(1+$K$12)</f>
        <v>26639.946778000001</v>
      </c>
      <c r="L57" s="217">
        <f t="shared" ref="L57:L62" si="11">K57/$K$64</f>
        <v>5.0202879235702699E-2</v>
      </c>
      <c r="M57" s="396"/>
      <c r="N57" s="397"/>
      <c r="O57" s="101"/>
      <c r="P57" s="99"/>
      <c r="Q57" s="99"/>
      <c r="R57" s="99"/>
      <c r="S57" s="99"/>
      <c r="T57" s="99"/>
      <c r="U57" s="198"/>
      <c r="V57" s="198"/>
      <c r="W57" s="198"/>
      <c r="X57" s="198"/>
      <c r="Y57" s="198"/>
      <c r="Z57" s="198"/>
      <c r="AA57" s="198"/>
      <c r="AB57" s="198"/>
      <c r="AC57" s="198"/>
      <c r="AD57" s="198"/>
      <c r="AE57" s="198"/>
      <c r="AF57" s="198"/>
    </row>
    <row r="58" spans="1:32" s="100" customFormat="1" ht="15" customHeight="1" outlineLevel="1" x14ac:dyDescent="0.25">
      <c r="A58" s="265" t="s">
        <v>607</v>
      </c>
      <c r="B58" s="167" t="s">
        <v>74</v>
      </c>
      <c r="C58" s="170">
        <v>600000459</v>
      </c>
      <c r="D58" s="446" t="s">
        <v>608</v>
      </c>
      <c r="E58" s="447"/>
      <c r="F58" s="253"/>
      <c r="G58" s="254" t="s">
        <v>606</v>
      </c>
      <c r="H58" s="280">
        <v>1</v>
      </c>
      <c r="I58" s="172">
        <v>61480</v>
      </c>
      <c r="J58" s="173">
        <f t="shared" si="9"/>
        <v>61480</v>
      </c>
      <c r="K58" s="173">
        <f t="shared" si="10"/>
        <v>75079.376000000004</v>
      </c>
      <c r="L58" s="217">
        <f t="shared" si="11"/>
        <v>0.14148680092456584</v>
      </c>
      <c r="M58" s="396"/>
      <c r="N58" s="397"/>
      <c r="O58" s="101"/>
      <c r="P58" s="99"/>
      <c r="Q58" s="99"/>
      <c r="R58" s="99"/>
      <c r="S58" s="99"/>
      <c r="T58" s="99"/>
      <c r="U58" s="198"/>
      <c r="V58" s="198"/>
      <c r="W58" s="198"/>
      <c r="X58" s="198"/>
      <c r="Y58" s="198"/>
      <c r="Z58" s="198"/>
      <c r="AA58" s="198"/>
      <c r="AB58" s="198"/>
      <c r="AC58" s="198"/>
      <c r="AD58" s="198"/>
      <c r="AE58" s="198"/>
      <c r="AF58" s="198"/>
    </row>
    <row r="59" spans="1:32" s="100" customFormat="1" ht="15" customHeight="1" outlineLevel="1" x14ac:dyDescent="0.25">
      <c r="A59" s="265" t="s">
        <v>609</v>
      </c>
      <c r="B59" s="167" t="s">
        <v>74</v>
      </c>
      <c r="C59" s="170">
        <v>600000460</v>
      </c>
      <c r="D59" s="446" t="s">
        <v>610</v>
      </c>
      <c r="E59" s="447"/>
      <c r="F59" s="253"/>
      <c r="G59" s="254" t="s">
        <v>606</v>
      </c>
      <c r="H59" s="280">
        <v>1</v>
      </c>
      <c r="I59" s="172">
        <v>1964.75</v>
      </c>
      <c r="J59" s="173">
        <f t="shared" si="9"/>
        <v>1964.75</v>
      </c>
      <c r="K59" s="173">
        <f t="shared" si="10"/>
        <v>2399.3526999999999</v>
      </c>
      <c r="L59" s="217">
        <f t="shared" si="11"/>
        <v>4.5215711144525163E-3</v>
      </c>
      <c r="M59" s="396"/>
      <c r="N59" s="397"/>
      <c r="O59" s="101"/>
      <c r="P59" s="99"/>
      <c r="Q59" s="99"/>
      <c r="R59" s="99"/>
      <c r="S59" s="99"/>
      <c r="T59" s="99"/>
      <c r="U59" s="198"/>
      <c r="V59" s="198"/>
      <c r="W59" s="198"/>
      <c r="X59" s="198"/>
      <c r="Y59" s="198"/>
      <c r="Z59" s="198"/>
      <c r="AA59" s="198"/>
      <c r="AB59" s="198"/>
      <c r="AC59" s="198"/>
      <c r="AD59" s="198"/>
      <c r="AE59" s="198"/>
      <c r="AF59" s="198"/>
    </row>
    <row r="60" spans="1:32" s="100" customFormat="1" ht="15" customHeight="1" outlineLevel="1" x14ac:dyDescent="0.25">
      <c r="A60" s="265" t="s">
        <v>611</v>
      </c>
      <c r="B60" s="167" t="s">
        <v>74</v>
      </c>
      <c r="C60" s="170">
        <v>600000461</v>
      </c>
      <c r="D60" s="446" t="s">
        <v>612</v>
      </c>
      <c r="E60" s="447"/>
      <c r="F60" s="253"/>
      <c r="G60" s="254" t="s">
        <v>606</v>
      </c>
      <c r="H60" s="280">
        <v>1</v>
      </c>
      <c r="I60" s="172">
        <v>350</v>
      </c>
      <c r="J60" s="173">
        <f t="shared" si="9"/>
        <v>350</v>
      </c>
      <c r="K60" s="173">
        <f t="shared" si="10"/>
        <v>427.42</v>
      </c>
      <c r="L60" s="217">
        <f t="shared" si="11"/>
        <v>8.0547137806763253E-4</v>
      </c>
      <c r="M60" s="396"/>
      <c r="N60" s="397"/>
      <c r="O60" s="101"/>
      <c r="P60" s="99"/>
      <c r="Q60" s="99"/>
      <c r="R60" s="99"/>
      <c r="S60" s="99"/>
      <c r="T60" s="99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8"/>
      <c r="AF60" s="198"/>
    </row>
    <row r="61" spans="1:32" s="100" customFormat="1" ht="15" customHeight="1" outlineLevel="1" x14ac:dyDescent="0.25">
      <c r="A61" s="265" t="s">
        <v>613</v>
      </c>
      <c r="B61" s="167" t="s">
        <v>74</v>
      </c>
      <c r="C61" s="170">
        <v>600000462</v>
      </c>
      <c r="D61" s="446" t="s">
        <v>614</v>
      </c>
      <c r="E61" s="447"/>
      <c r="F61" s="253"/>
      <c r="G61" s="254" t="s">
        <v>606</v>
      </c>
      <c r="H61" s="280">
        <v>1</v>
      </c>
      <c r="I61" s="172">
        <v>6295</v>
      </c>
      <c r="J61" s="173">
        <f t="shared" si="9"/>
        <v>6295</v>
      </c>
      <c r="K61" s="173">
        <f t="shared" si="10"/>
        <v>7687.4540000000006</v>
      </c>
      <c r="L61" s="217">
        <f t="shared" si="11"/>
        <v>1.448697807124499E-2</v>
      </c>
      <c r="M61" s="396"/>
      <c r="N61" s="397"/>
      <c r="O61" s="101"/>
      <c r="P61" s="99"/>
      <c r="Q61" s="99"/>
      <c r="R61" s="99"/>
      <c r="S61" s="99"/>
      <c r="T61" s="99"/>
      <c r="U61" s="203"/>
      <c r="V61" s="203"/>
      <c r="W61" s="204"/>
      <c r="X61" s="204"/>
      <c r="Y61" s="204"/>
      <c r="Z61" s="204"/>
      <c r="AA61" s="204"/>
      <c r="AB61" s="204"/>
      <c r="AC61" s="204"/>
      <c r="AD61" s="204"/>
      <c r="AE61" s="204"/>
      <c r="AF61" s="204"/>
    </row>
    <row r="62" spans="1:32" s="100" customFormat="1" ht="15" customHeight="1" outlineLevel="1" x14ac:dyDescent="0.25">
      <c r="A62" s="265" t="s">
        <v>615</v>
      </c>
      <c r="B62" s="167" t="s">
        <v>74</v>
      </c>
      <c r="C62" s="170">
        <v>600000463</v>
      </c>
      <c r="D62" s="446" t="s">
        <v>616</v>
      </c>
      <c r="E62" s="447"/>
      <c r="F62" s="253"/>
      <c r="G62" s="254" t="s">
        <v>606</v>
      </c>
      <c r="H62" s="280">
        <v>1</v>
      </c>
      <c r="I62" s="172">
        <v>4295</v>
      </c>
      <c r="J62" s="173">
        <f t="shared" si="9"/>
        <v>4295</v>
      </c>
      <c r="K62" s="173">
        <f t="shared" si="10"/>
        <v>5245.0540000000001</v>
      </c>
      <c r="L62" s="217">
        <f t="shared" si="11"/>
        <v>9.8842844822870906E-3</v>
      </c>
      <c r="M62" s="396"/>
      <c r="N62" s="397"/>
      <c r="O62" s="101"/>
      <c r="P62" s="99"/>
      <c r="Q62" s="99"/>
      <c r="R62" s="99"/>
      <c r="S62" s="99"/>
      <c r="T62" s="99"/>
      <c r="U62" s="203"/>
      <c r="V62" s="203"/>
      <c r="W62" s="204"/>
      <c r="X62" s="204"/>
      <c r="Y62" s="204"/>
      <c r="Z62" s="204"/>
      <c r="AA62" s="204"/>
      <c r="AB62" s="204"/>
      <c r="AC62" s="204"/>
      <c r="AD62" s="204"/>
      <c r="AE62" s="204"/>
      <c r="AF62" s="204"/>
    </row>
    <row r="63" spans="1:32" s="100" customFormat="1" ht="15" customHeight="1" outlineLevel="1" x14ac:dyDescent="0.25">
      <c r="A63" s="166"/>
      <c r="B63" s="167"/>
      <c r="C63" s="166"/>
      <c r="D63" s="205"/>
      <c r="E63" s="206"/>
      <c r="F63" s="199"/>
      <c r="G63" s="201"/>
      <c r="H63" s="208"/>
      <c r="I63" s="172"/>
      <c r="J63" s="173"/>
      <c r="K63" s="173"/>
      <c r="L63" s="174"/>
      <c r="M63" s="396"/>
      <c r="N63" s="397"/>
      <c r="O63" s="101"/>
      <c r="P63" s="99"/>
      <c r="Q63" s="99"/>
      <c r="R63" s="99"/>
      <c r="S63" s="99"/>
      <c r="T63" s="99"/>
      <c r="U63" s="203"/>
      <c r="V63" s="203"/>
      <c r="W63" s="204"/>
      <c r="X63" s="204"/>
      <c r="Y63" s="204"/>
      <c r="Z63" s="204"/>
      <c r="AA63" s="204"/>
      <c r="AB63" s="204"/>
      <c r="AC63" s="204"/>
      <c r="AD63" s="204"/>
      <c r="AE63" s="204"/>
      <c r="AF63" s="204"/>
    </row>
    <row r="64" spans="1:32" ht="36.75" customHeight="1" x14ac:dyDescent="0.25">
      <c r="A64" s="210"/>
      <c r="B64" s="210"/>
      <c r="C64" s="211"/>
      <c r="D64" s="400" t="s">
        <v>64</v>
      </c>
      <c r="E64" s="400"/>
      <c r="F64" s="400"/>
      <c r="G64" s="400"/>
      <c r="H64" s="400"/>
      <c r="I64" s="400"/>
      <c r="J64" s="212">
        <f>SUBTOTAL(9,J14:J63)</f>
        <v>434528.16515922413</v>
      </c>
      <c r="K64" s="212">
        <f>SUBTOTAL(9,K14:K63)</f>
        <v>530645.79529244441</v>
      </c>
      <c r="L64" s="213">
        <f>SUBTOTAL(9,L14:L63)</f>
        <v>0.99999999999999978</v>
      </c>
      <c r="M64" s="401"/>
      <c r="N64" s="401"/>
      <c r="P64" s="99"/>
      <c r="Q64" s="99"/>
      <c r="R64" s="99"/>
      <c r="S64" s="99"/>
      <c r="T64" s="99"/>
    </row>
  </sheetData>
  <mergeCells count="121">
    <mergeCell ref="F5:H5"/>
    <mergeCell ref="F6:H6"/>
    <mergeCell ref="D7:H7"/>
    <mergeCell ref="D8:H8"/>
    <mergeCell ref="D9:J9"/>
    <mergeCell ref="D10:J10"/>
    <mergeCell ref="D1:J2"/>
    <mergeCell ref="K2:N2"/>
    <mergeCell ref="D3:H3"/>
    <mergeCell ref="I3:J3"/>
    <mergeCell ref="M3:N3"/>
    <mergeCell ref="D4:H4"/>
    <mergeCell ref="I4:J4"/>
    <mergeCell ref="H11:H12"/>
    <mergeCell ref="I11:I12"/>
    <mergeCell ref="J11:J12"/>
    <mergeCell ref="L11:L12"/>
    <mergeCell ref="M11:N12"/>
    <mergeCell ref="D14:E14"/>
    <mergeCell ref="M14:N14"/>
    <mergeCell ref="A11:A12"/>
    <mergeCell ref="B11:B12"/>
    <mergeCell ref="C11:C12"/>
    <mergeCell ref="D11:E12"/>
    <mergeCell ref="F11:F12"/>
    <mergeCell ref="G11:G12"/>
    <mergeCell ref="D19:E19"/>
    <mergeCell ref="M19:N19"/>
    <mergeCell ref="D20:E20"/>
    <mergeCell ref="M20:N20"/>
    <mergeCell ref="D21:E21"/>
    <mergeCell ref="M21:N21"/>
    <mergeCell ref="D15:E15"/>
    <mergeCell ref="M15:N15"/>
    <mergeCell ref="M16:N16"/>
    <mergeCell ref="M17:N17"/>
    <mergeCell ref="D18:E18"/>
    <mergeCell ref="M18:N18"/>
    <mergeCell ref="D25:E25"/>
    <mergeCell ref="D26:E26"/>
    <mergeCell ref="M26:N26"/>
    <mergeCell ref="D27:E27"/>
    <mergeCell ref="M27:N27"/>
    <mergeCell ref="D28:E28"/>
    <mergeCell ref="D22:E22"/>
    <mergeCell ref="M22:N22"/>
    <mergeCell ref="D23:E23"/>
    <mergeCell ref="M23:N23"/>
    <mergeCell ref="D24:E24"/>
    <mergeCell ref="M24:N24"/>
    <mergeCell ref="D32:E32"/>
    <mergeCell ref="M32:N32"/>
    <mergeCell ref="D33:E33"/>
    <mergeCell ref="M33:N33"/>
    <mergeCell ref="D34:E34"/>
    <mergeCell ref="M34:N34"/>
    <mergeCell ref="D29:E29"/>
    <mergeCell ref="M29:N29"/>
    <mergeCell ref="D30:E30"/>
    <mergeCell ref="M30:N30"/>
    <mergeCell ref="D31:E31"/>
    <mergeCell ref="M31:N31"/>
    <mergeCell ref="D38:E38"/>
    <mergeCell ref="M38:N38"/>
    <mergeCell ref="D39:E39"/>
    <mergeCell ref="M39:N39"/>
    <mergeCell ref="D40:E40"/>
    <mergeCell ref="M40:N40"/>
    <mergeCell ref="D35:E35"/>
    <mergeCell ref="M35:N35"/>
    <mergeCell ref="D36:E36"/>
    <mergeCell ref="M36:N36"/>
    <mergeCell ref="D37:E37"/>
    <mergeCell ref="M37:N37"/>
    <mergeCell ref="D44:E44"/>
    <mergeCell ref="M44:N44"/>
    <mergeCell ref="D45:E45"/>
    <mergeCell ref="M45:N45"/>
    <mergeCell ref="D46:E46"/>
    <mergeCell ref="M46:N46"/>
    <mergeCell ref="D41:E41"/>
    <mergeCell ref="M41:N41"/>
    <mergeCell ref="D42:E42"/>
    <mergeCell ref="M42:N42"/>
    <mergeCell ref="D43:E43"/>
    <mergeCell ref="M43:N43"/>
    <mergeCell ref="D50:E50"/>
    <mergeCell ref="M50:N50"/>
    <mergeCell ref="D51:E51"/>
    <mergeCell ref="M51:N51"/>
    <mergeCell ref="D52:E52"/>
    <mergeCell ref="M52:N52"/>
    <mergeCell ref="D47:E47"/>
    <mergeCell ref="M47:N47"/>
    <mergeCell ref="D48:E48"/>
    <mergeCell ref="M48:N48"/>
    <mergeCell ref="D49:E49"/>
    <mergeCell ref="M49:N49"/>
    <mergeCell ref="D56:E56"/>
    <mergeCell ref="M56:N56"/>
    <mergeCell ref="D57:E57"/>
    <mergeCell ref="M57:N57"/>
    <mergeCell ref="D58:E58"/>
    <mergeCell ref="M58:N58"/>
    <mergeCell ref="D53:E53"/>
    <mergeCell ref="M53:N53"/>
    <mergeCell ref="D54:E54"/>
    <mergeCell ref="M54:N54"/>
    <mergeCell ref="D55:E55"/>
    <mergeCell ref="M55:N55"/>
    <mergeCell ref="D62:E62"/>
    <mergeCell ref="M62:N62"/>
    <mergeCell ref="M63:N63"/>
    <mergeCell ref="D64:I64"/>
    <mergeCell ref="M64:N64"/>
    <mergeCell ref="D59:E59"/>
    <mergeCell ref="M59:N59"/>
    <mergeCell ref="D60:E60"/>
    <mergeCell ref="M60:N60"/>
    <mergeCell ref="D61:E61"/>
    <mergeCell ref="M61:N61"/>
  </mergeCells>
  <conditionalFormatting sqref="B63">
    <cfRule type="containsText" dxfId="279" priority="121" operator="containsText" text="PESQUISA DE MERCADO">
      <formula>NOT(ISERROR(SEARCH("PESQUISA DE MERCADO",B63)))</formula>
    </cfRule>
    <cfRule type="containsText" dxfId="278" priority="122" operator="containsText" text="CPU">
      <formula>NOT(ISERROR(SEARCH("CPU",B63)))</formula>
    </cfRule>
    <cfRule type="containsText" dxfId="277" priority="123" operator="containsText" text="LICITADO">
      <formula>NOT(ISERROR(SEARCH("LICITADO",B63)))</formula>
    </cfRule>
    <cfRule type="containsText" dxfId="276" priority="124" operator="containsText" text="OUTROS">
      <formula>NOT(ISERROR(SEARCH("OUTROS",B63)))</formula>
    </cfRule>
    <cfRule type="containsText" dxfId="275" priority="125" operator="containsText" text="SINAPI">
      <formula>NOT(ISERROR(SEARCH("SINAPI",B63)))</formula>
    </cfRule>
    <cfRule type="containsText" dxfId="274" priority="126" operator="containsText" text="SIURB-INFRA">
      <formula>NOT(ISERROR(SEARCH("SIURB-INFRA",B63)))</formula>
    </cfRule>
    <cfRule type="containsText" dxfId="273" priority="127" operator="containsText" text="SIURB-EDIF">
      <formula>NOT(ISERROR(SEARCH("SIURB-EDIF",B63)))</formula>
    </cfRule>
    <cfRule type="containsText" dxfId="272" priority="128" operator="containsText" text="CDHU">
      <formula>NOT(ISERROR(SEARCH("CDHU",B63)))</formula>
    </cfRule>
  </conditionalFormatting>
  <conditionalFormatting sqref="B46:B47 B29:B30 B14:B17 B24 B21:B22">
    <cfRule type="containsText" dxfId="271" priority="113" operator="containsText" text="PESQUISA DE MERCADO">
      <formula>NOT(ISERROR(SEARCH("PESQUISA DE MERCADO",B14)))</formula>
    </cfRule>
    <cfRule type="containsText" dxfId="270" priority="114" operator="containsText" text="CPU">
      <formula>NOT(ISERROR(SEARCH("CPU",B14)))</formula>
    </cfRule>
    <cfRule type="containsText" dxfId="269" priority="115" operator="containsText" text="LICITADO">
      <formula>NOT(ISERROR(SEARCH("LICITADO",B14)))</formula>
    </cfRule>
    <cfRule type="containsText" dxfId="268" priority="116" operator="containsText" text="OUTROS">
      <formula>NOT(ISERROR(SEARCH("OUTROS",B14)))</formula>
    </cfRule>
    <cfRule type="containsText" dxfId="267" priority="117" operator="containsText" text="SINAPI">
      <formula>NOT(ISERROR(SEARCH("SINAPI",B14)))</formula>
    </cfRule>
    <cfRule type="containsText" dxfId="266" priority="118" operator="containsText" text="SIURB-INFRA">
      <formula>NOT(ISERROR(SEARCH("SIURB-INFRA",B14)))</formula>
    </cfRule>
    <cfRule type="containsText" dxfId="265" priority="119" operator="containsText" text="SIURB-EDIF">
      <formula>NOT(ISERROR(SEARCH("SIURB-EDIF",B14)))</formula>
    </cfRule>
    <cfRule type="containsText" dxfId="264" priority="120" operator="containsText" text="CPOS">
      <formula>NOT(ISERROR(SEARCH("CPOS",B14)))</formula>
    </cfRule>
  </conditionalFormatting>
  <conditionalFormatting sqref="B55:B56">
    <cfRule type="containsText" dxfId="263" priority="105" operator="containsText" text="PESQUISA DE MERCADO">
      <formula>NOT(ISERROR(SEARCH("PESQUISA DE MERCADO",B55)))</formula>
    </cfRule>
    <cfRule type="containsText" dxfId="262" priority="106" operator="containsText" text="CPU">
      <formula>NOT(ISERROR(SEARCH("CPU",B55)))</formula>
    </cfRule>
    <cfRule type="containsText" dxfId="261" priority="107" operator="containsText" text="LICITADO">
      <formula>NOT(ISERROR(SEARCH("LICITADO",B55)))</formula>
    </cfRule>
    <cfRule type="containsText" dxfId="260" priority="108" operator="containsText" text="OUTROS">
      <formula>NOT(ISERROR(SEARCH("OUTROS",B55)))</formula>
    </cfRule>
    <cfRule type="containsText" dxfId="259" priority="109" operator="containsText" text="SINAPI">
      <formula>NOT(ISERROR(SEARCH("SINAPI",B55)))</formula>
    </cfRule>
    <cfRule type="containsText" dxfId="258" priority="110" operator="containsText" text="SIURB-INFRA">
      <formula>NOT(ISERROR(SEARCH("SIURB-INFRA",B55)))</formula>
    </cfRule>
    <cfRule type="containsText" dxfId="257" priority="111" operator="containsText" text="SIURB-EDIF">
      <formula>NOT(ISERROR(SEARCH("SIURB-EDIF",B55)))</formula>
    </cfRule>
    <cfRule type="containsText" dxfId="256" priority="112" operator="containsText" text="CPOS">
      <formula>NOT(ISERROR(SEARCH("CPOS",B55)))</formula>
    </cfRule>
  </conditionalFormatting>
  <conditionalFormatting sqref="B48">
    <cfRule type="containsText" dxfId="255" priority="89" operator="containsText" text="PESQUISA DE MERCADO">
      <formula>NOT(ISERROR(SEARCH("PESQUISA DE MERCADO",B48)))</formula>
    </cfRule>
    <cfRule type="containsText" dxfId="254" priority="90" operator="containsText" text="CPU">
      <formula>NOT(ISERROR(SEARCH("CPU",B48)))</formula>
    </cfRule>
    <cfRule type="containsText" dxfId="253" priority="91" operator="containsText" text="LICITADO">
      <formula>NOT(ISERROR(SEARCH("LICITADO",B48)))</formula>
    </cfRule>
    <cfRule type="containsText" dxfId="252" priority="92" operator="containsText" text="OUTROS">
      <formula>NOT(ISERROR(SEARCH("OUTROS",B48)))</formula>
    </cfRule>
    <cfRule type="containsText" dxfId="251" priority="93" operator="containsText" text="SINAPI">
      <formula>NOT(ISERROR(SEARCH("SINAPI",B48)))</formula>
    </cfRule>
    <cfRule type="containsText" dxfId="250" priority="94" operator="containsText" text="SIURB-INFRA">
      <formula>NOT(ISERROR(SEARCH("SIURB-INFRA",B48)))</formula>
    </cfRule>
    <cfRule type="containsText" dxfId="249" priority="95" operator="containsText" text="SIURB-EDIF">
      <formula>NOT(ISERROR(SEARCH("SIURB-EDIF",B48)))</formula>
    </cfRule>
    <cfRule type="containsText" dxfId="248" priority="96" operator="containsText" text="CPOS">
      <formula>NOT(ISERROR(SEARCH("CPOS",B48)))</formula>
    </cfRule>
  </conditionalFormatting>
  <conditionalFormatting sqref="B49">
    <cfRule type="containsText" dxfId="247" priority="97" operator="containsText" text="PESQUISA DE MERCADO">
      <formula>NOT(ISERROR(SEARCH("PESQUISA DE MERCADO",B49)))</formula>
    </cfRule>
    <cfRule type="containsText" dxfId="246" priority="98" operator="containsText" text="CPU">
      <formula>NOT(ISERROR(SEARCH("CPU",B49)))</formula>
    </cfRule>
    <cfRule type="containsText" dxfId="245" priority="99" operator="containsText" text="LICITADO">
      <formula>NOT(ISERROR(SEARCH("LICITADO",B49)))</formula>
    </cfRule>
    <cfRule type="containsText" dxfId="244" priority="100" operator="containsText" text="OUTROS">
      <formula>NOT(ISERROR(SEARCH("OUTROS",B49)))</formula>
    </cfRule>
    <cfRule type="containsText" dxfId="243" priority="101" operator="containsText" text="SINAPI">
      <formula>NOT(ISERROR(SEARCH("SINAPI",B49)))</formula>
    </cfRule>
    <cfRule type="containsText" dxfId="242" priority="102" operator="containsText" text="SIURB-INFRA">
      <formula>NOT(ISERROR(SEARCH("SIURB-INFRA",B49)))</formula>
    </cfRule>
    <cfRule type="containsText" dxfId="241" priority="103" operator="containsText" text="SIURB-EDIF">
      <formula>NOT(ISERROR(SEARCH("SIURB-EDIF",B49)))</formula>
    </cfRule>
    <cfRule type="containsText" dxfId="240" priority="104" operator="containsText" text="CPOS">
      <formula>NOT(ISERROR(SEARCH("CPOS",B49)))</formula>
    </cfRule>
  </conditionalFormatting>
  <conditionalFormatting sqref="B18">
    <cfRule type="containsText" dxfId="239" priority="81" operator="containsText" text="PESQUISA DE MERCADO">
      <formula>NOT(ISERROR(SEARCH("PESQUISA DE MERCADO",B18)))</formula>
    </cfRule>
    <cfRule type="containsText" dxfId="238" priority="82" operator="containsText" text="CPU">
      <formula>NOT(ISERROR(SEARCH("CPU",B18)))</formula>
    </cfRule>
    <cfRule type="containsText" dxfId="237" priority="83" operator="containsText" text="LICITADO">
      <formula>NOT(ISERROR(SEARCH("LICITADO",B18)))</formula>
    </cfRule>
    <cfRule type="containsText" dxfId="236" priority="84" operator="containsText" text="OUTROS">
      <formula>NOT(ISERROR(SEARCH("OUTROS",B18)))</formula>
    </cfRule>
    <cfRule type="containsText" dxfId="235" priority="85" operator="containsText" text="SINAPI">
      <formula>NOT(ISERROR(SEARCH("SINAPI",B18)))</formula>
    </cfRule>
    <cfRule type="containsText" dxfId="234" priority="86" operator="containsText" text="SIURB-INFRA">
      <formula>NOT(ISERROR(SEARCH("SIURB-INFRA",B18)))</formula>
    </cfRule>
    <cfRule type="containsText" dxfId="233" priority="87" operator="containsText" text="SIURB-EDIF">
      <formula>NOT(ISERROR(SEARCH("SIURB-EDIF",B18)))</formula>
    </cfRule>
    <cfRule type="containsText" dxfId="232" priority="88" operator="containsText" text="CDHU">
      <formula>NOT(ISERROR(SEARCH("CDHU",B18)))</formula>
    </cfRule>
  </conditionalFormatting>
  <conditionalFormatting sqref="B19:B20">
    <cfRule type="containsText" dxfId="231" priority="73" operator="containsText" text="PESQUISA DE MERCADO">
      <formula>NOT(ISERROR(SEARCH("PESQUISA DE MERCADO",B19)))</formula>
    </cfRule>
    <cfRule type="containsText" dxfId="230" priority="74" operator="containsText" text="CPU">
      <formula>NOT(ISERROR(SEARCH("CPU",B19)))</formula>
    </cfRule>
    <cfRule type="containsText" dxfId="229" priority="75" operator="containsText" text="LICITADO">
      <formula>NOT(ISERROR(SEARCH("LICITADO",B19)))</formula>
    </cfRule>
    <cfRule type="containsText" dxfId="228" priority="76" operator="containsText" text="OUTROS">
      <formula>NOT(ISERROR(SEARCH("OUTROS",B19)))</formula>
    </cfRule>
    <cfRule type="containsText" dxfId="227" priority="77" operator="containsText" text="SINAPI">
      <formula>NOT(ISERROR(SEARCH("SINAPI",B19)))</formula>
    </cfRule>
    <cfRule type="containsText" dxfId="226" priority="78" operator="containsText" text="SIURB-INFRA">
      <formula>NOT(ISERROR(SEARCH("SIURB-INFRA",B19)))</formula>
    </cfRule>
    <cfRule type="containsText" dxfId="225" priority="79" operator="containsText" text="SIURB-EDIF">
      <formula>NOT(ISERROR(SEARCH("SIURB-EDIF",B19)))</formula>
    </cfRule>
    <cfRule type="containsText" dxfId="224" priority="80" operator="containsText" text="CDHU">
      <formula>NOT(ISERROR(SEARCH("CDHU",B19)))</formula>
    </cfRule>
  </conditionalFormatting>
  <conditionalFormatting sqref="B50">
    <cfRule type="containsText" dxfId="223" priority="65" operator="containsText" text="PESQUISA DE MERCADO">
      <formula>NOT(ISERROR(SEARCH("PESQUISA DE MERCADO",B50)))</formula>
    </cfRule>
    <cfRule type="containsText" dxfId="222" priority="66" operator="containsText" text="CPU">
      <formula>NOT(ISERROR(SEARCH("CPU",B50)))</formula>
    </cfRule>
    <cfRule type="containsText" dxfId="221" priority="67" operator="containsText" text="LICITADO">
      <formula>NOT(ISERROR(SEARCH("LICITADO",B50)))</formula>
    </cfRule>
    <cfRule type="containsText" dxfId="220" priority="68" operator="containsText" text="OUTROS">
      <formula>NOT(ISERROR(SEARCH("OUTROS",B50)))</formula>
    </cfRule>
    <cfRule type="containsText" dxfId="219" priority="69" operator="containsText" text="SINAPI">
      <formula>NOT(ISERROR(SEARCH("SINAPI",B50)))</formula>
    </cfRule>
    <cfRule type="containsText" dxfId="218" priority="70" operator="containsText" text="SIURB-INFRA">
      <formula>NOT(ISERROR(SEARCH("SIURB-INFRA",B50)))</formula>
    </cfRule>
    <cfRule type="containsText" dxfId="217" priority="71" operator="containsText" text="SIURB-EDIF">
      <formula>NOT(ISERROR(SEARCH("SIURB-EDIF",B50)))</formula>
    </cfRule>
    <cfRule type="containsText" dxfId="216" priority="72" operator="containsText" text="CPOS">
      <formula>NOT(ISERROR(SEARCH("CPOS",B50)))</formula>
    </cfRule>
  </conditionalFormatting>
  <conditionalFormatting sqref="B51">
    <cfRule type="containsText" dxfId="215" priority="57" operator="containsText" text="PESQUISA DE MERCADO">
      <formula>NOT(ISERROR(SEARCH("PESQUISA DE MERCADO",B51)))</formula>
    </cfRule>
    <cfRule type="containsText" dxfId="214" priority="58" operator="containsText" text="CPU">
      <formula>NOT(ISERROR(SEARCH("CPU",B51)))</formula>
    </cfRule>
    <cfRule type="containsText" dxfId="213" priority="59" operator="containsText" text="LICITADO">
      <formula>NOT(ISERROR(SEARCH("LICITADO",B51)))</formula>
    </cfRule>
    <cfRule type="containsText" dxfId="212" priority="60" operator="containsText" text="OUTROS">
      <formula>NOT(ISERROR(SEARCH("OUTROS",B51)))</formula>
    </cfRule>
    <cfRule type="containsText" dxfId="211" priority="61" operator="containsText" text="SINAPI">
      <formula>NOT(ISERROR(SEARCH("SINAPI",B51)))</formula>
    </cfRule>
    <cfRule type="containsText" dxfId="210" priority="62" operator="containsText" text="SIURB-INFRA">
      <formula>NOT(ISERROR(SEARCH("SIURB-INFRA",B51)))</formula>
    </cfRule>
    <cfRule type="containsText" dxfId="209" priority="63" operator="containsText" text="SIURB-EDIF">
      <formula>NOT(ISERROR(SEARCH("SIURB-EDIF",B51)))</formula>
    </cfRule>
    <cfRule type="containsText" dxfId="208" priority="64" operator="containsText" text="CPOS">
      <formula>NOT(ISERROR(SEARCH("CPOS",B51)))</formula>
    </cfRule>
  </conditionalFormatting>
  <conditionalFormatting sqref="B52">
    <cfRule type="containsText" dxfId="207" priority="49" operator="containsText" text="PESQUISA DE MERCADO">
      <formula>NOT(ISERROR(SEARCH("PESQUISA DE MERCADO",B52)))</formula>
    </cfRule>
    <cfRule type="containsText" dxfId="206" priority="50" operator="containsText" text="CPU">
      <formula>NOT(ISERROR(SEARCH("CPU",B52)))</formula>
    </cfRule>
    <cfRule type="containsText" dxfId="205" priority="51" operator="containsText" text="LICITADO">
      <formula>NOT(ISERROR(SEARCH("LICITADO",B52)))</formula>
    </cfRule>
    <cfRule type="containsText" dxfId="204" priority="52" operator="containsText" text="OUTROS">
      <formula>NOT(ISERROR(SEARCH("OUTROS",B52)))</formula>
    </cfRule>
    <cfRule type="containsText" dxfId="203" priority="53" operator="containsText" text="SINAPI">
      <formula>NOT(ISERROR(SEARCH("SINAPI",B52)))</formula>
    </cfRule>
    <cfRule type="containsText" dxfId="202" priority="54" operator="containsText" text="SIURB-INFRA">
      <formula>NOT(ISERROR(SEARCH("SIURB-INFRA",B52)))</formula>
    </cfRule>
    <cfRule type="containsText" dxfId="201" priority="55" operator="containsText" text="SIURB-EDIF">
      <formula>NOT(ISERROR(SEARCH("SIURB-EDIF",B52)))</formula>
    </cfRule>
    <cfRule type="containsText" dxfId="200" priority="56" operator="containsText" text="CPOS">
      <formula>NOT(ISERROR(SEARCH("CPOS",B52)))</formula>
    </cfRule>
  </conditionalFormatting>
  <conditionalFormatting sqref="B53">
    <cfRule type="containsText" dxfId="199" priority="41" operator="containsText" text="PESQUISA DE MERCADO">
      <formula>NOT(ISERROR(SEARCH("PESQUISA DE MERCADO",B53)))</formula>
    </cfRule>
    <cfRule type="containsText" dxfId="198" priority="42" operator="containsText" text="CPU">
      <formula>NOT(ISERROR(SEARCH("CPU",B53)))</formula>
    </cfRule>
    <cfRule type="containsText" dxfId="197" priority="43" operator="containsText" text="LICITADO">
      <formula>NOT(ISERROR(SEARCH("LICITADO",B53)))</formula>
    </cfRule>
    <cfRule type="containsText" dxfId="196" priority="44" operator="containsText" text="OUTROS">
      <formula>NOT(ISERROR(SEARCH("OUTROS",B53)))</formula>
    </cfRule>
    <cfRule type="containsText" dxfId="195" priority="45" operator="containsText" text="SINAPI">
      <formula>NOT(ISERROR(SEARCH("SINAPI",B53)))</formula>
    </cfRule>
    <cfRule type="containsText" dxfId="194" priority="46" operator="containsText" text="SIURB-INFRA">
      <formula>NOT(ISERROR(SEARCH("SIURB-INFRA",B53)))</formula>
    </cfRule>
    <cfRule type="containsText" dxfId="193" priority="47" operator="containsText" text="SIURB-EDIF">
      <formula>NOT(ISERROR(SEARCH("SIURB-EDIF",B53)))</formula>
    </cfRule>
    <cfRule type="containsText" dxfId="192" priority="48" operator="containsText" text="CDHU">
      <formula>NOT(ISERROR(SEARCH("CDHU",B53)))</formula>
    </cfRule>
  </conditionalFormatting>
  <conditionalFormatting sqref="B54">
    <cfRule type="containsText" dxfId="191" priority="33" operator="containsText" text="PESQUISA DE MERCADO">
      <formula>NOT(ISERROR(SEARCH("PESQUISA DE MERCADO",B54)))</formula>
    </cfRule>
    <cfRule type="containsText" dxfId="190" priority="34" operator="containsText" text="CPU">
      <formula>NOT(ISERROR(SEARCH("CPU",B54)))</formula>
    </cfRule>
    <cfRule type="containsText" dxfId="189" priority="35" operator="containsText" text="LICITADO">
      <formula>NOT(ISERROR(SEARCH("LICITADO",B54)))</formula>
    </cfRule>
    <cfRule type="containsText" dxfId="188" priority="36" operator="containsText" text="OUTROS">
      <formula>NOT(ISERROR(SEARCH("OUTROS",B54)))</formula>
    </cfRule>
    <cfRule type="containsText" dxfId="187" priority="37" operator="containsText" text="SINAPI">
      <formula>NOT(ISERROR(SEARCH("SINAPI",B54)))</formula>
    </cfRule>
    <cfRule type="containsText" dxfId="186" priority="38" operator="containsText" text="SIURB-INFRA">
      <formula>NOT(ISERROR(SEARCH("SIURB-INFRA",B54)))</formula>
    </cfRule>
    <cfRule type="containsText" dxfId="185" priority="39" operator="containsText" text="SIURB-EDIF">
      <formula>NOT(ISERROR(SEARCH("SIURB-EDIF",B54)))</formula>
    </cfRule>
    <cfRule type="containsText" dxfId="184" priority="40" operator="containsText" text="CDHU">
      <formula>NOT(ISERROR(SEARCH("CDHU",B54)))</formula>
    </cfRule>
  </conditionalFormatting>
  <conditionalFormatting sqref="B23">
    <cfRule type="containsText" dxfId="183" priority="25" operator="containsText" text="PESQUISA DE MERCADO">
      <formula>NOT(ISERROR(SEARCH("PESQUISA DE MERCADO",B23)))</formula>
    </cfRule>
    <cfRule type="containsText" dxfId="182" priority="26" operator="containsText" text="CPU">
      <formula>NOT(ISERROR(SEARCH("CPU",B23)))</formula>
    </cfRule>
    <cfRule type="containsText" dxfId="181" priority="27" operator="containsText" text="LICITADO">
      <formula>NOT(ISERROR(SEARCH("LICITADO",B23)))</formula>
    </cfRule>
    <cfRule type="containsText" dxfId="180" priority="28" operator="containsText" text="OUTROS">
      <formula>NOT(ISERROR(SEARCH("OUTROS",B23)))</formula>
    </cfRule>
    <cfRule type="containsText" dxfId="179" priority="29" operator="containsText" text="SINAPI">
      <formula>NOT(ISERROR(SEARCH("SINAPI",B23)))</formula>
    </cfRule>
    <cfRule type="containsText" dxfId="178" priority="30" operator="containsText" text="SIURB-INFRA">
      <formula>NOT(ISERROR(SEARCH("SIURB-INFRA",B23)))</formula>
    </cfRule>
    <cfRule type="containsText" dxfId="177" priority="31" operator="containsText" text="SIURB-EDIF">
      <formula>NOT(ISERROR(SEARCH("SIURB-EDIF",B23)))</formula>
    </cfRule>
    <cfRule type="containsText" dxfId="176" priority="32" operator="containsText" text="CDHU">
      <formula>NOT(ISERROR(SEARCH("CDHU",B23)))</formula>
    </cfRule>
  </conditionalFormatting>
  <conditionalFormatting sqref="B25:B28">
    <cfRule type="containsText" dxfId="175" priority="17" operator="containsText" text="PESQUISA DE MERCADO">
      <formula>NOT(ISERROR(SEARCH("PESQUISA DE MERCADO",B25)))</formula>
    </cfRule>
    <cfRule type="containsText" dxfId="174" priority="18" operator="containsText" text="CPU">
      <formula>NOT(ISERROR(SEARCH("CPU",B25)))</formula>
    </cfRule>
    <cfRule type="containsText" dxfId="173" priority="19" operator="containsText" text="LICITADO">
      <formula>NOT(ISERROR(SEARCH("LICITADO",B25)))</formula>
    </cfRule>
    <cfRule type="containsText" dxfId="172" priority="20" operator="containsText" text="OUTROS">
      <formula>NOT(ISERROR(SEARCH("OUTROS",B25)))</formula>
    </cfRule>
    <cfRule type="containsText" dxfId="171" priority="21" operator="containsText" text="SINAPI">
      <formula>NOT(ISERROR(SEARCH("SINAPI",B25)))</formula>
    </cfRule>
    <cfRule type="containsText" dxfId="170" priority="22" operator="containsText" text="SIURB-INFRA">
      <formula>NOT(ISERROR(SEARCH("SIURB-INFRA",B25)))</formula>
    </cfRule>
    <cfRule type="containsText" dxfId="169" priority="23" operator="containsText" text="SIURB-EDIF">
      <formula>NOT(ISERROR(SEARCH("SIURB-EDIF",B25)))</formula>
    </cfRule>
    <cfRule type="containsText" dxfId="168" priority="24" operator="containsText" text="CDHU">
      <formula>NOT(ISERROR(SEARCH("CDHU",B25)))</formula>
    </cfRule>
  </conditionalFormatting>
  <conditionalFormatting sqref="B31:B45">
    <cfRule type="containsText" dxfId="167" priority="9" operator="containsText" text="PESQUISA DE MERCADO">
      <formula>NOT(ISERROR(SEARCH("PESQUISA DE MERCADO",B31)))</formula>
    </cfRule>
    <cfRule type="containsText" dxfId="166" priority="10" operator="containsText" text="CPU">
      <formula>NOT(ISERROR(SEARCH("CPU",B31)))</formula>
    </cfRule>
    <cfRule type="containsText" dxfId="165" priority="11" operator="containsText" text="LICITADO">
      <formula>NOT(ISERROR(SEARCH("LICITADO",B31)))</formula>
    </cfRule>
    <cfRule type="containsText" dxfId="164" priority="12" operator="containsText" text="OUTROS">
      <formula>NOT(ISERROR(SEARCH("OUTROS",B31)))</formula>
    </cfRule>
    <cfRule type="containsText" dxfId="163" priority="13" operator="containsText" text="SINAPI">
      <formula>NOT(ISERROR(SEARCH("SINAPI",B31)))</formula>
    </cfRule>
    <cfRule type="containsText" dxfId="162" priority="14" operator="containsText" text="SIURB-INFRA">
      <formula>NOT(ISERROR(SEARCH("SIURB-INFRA",B31)))</formula>
    </cfRule>
    <cfRule type="containsText" dxfId="161" priority="15" operator="containsText" text="SIURB-EDIF">
      <formula>NOT(ISERROR(SEARCH("SIURB-EDIF",B31)))</formula>
    </cfRule>
    <cfRule type="containsText" dxfId="160" priority="16" operator="containsText" text="CDHU">
      <formula>NOT(ISERROR(SEARCH("CDHU",B31)))</formula>
    </cfRule>
  </conditionalFormatting>
  <conditionalFormatting sqref="B57:B62">
    <cfRule type="containsText" dxfId="159" priority="1" operator="containsText" text="PESQUISA DE MERCADO">
      <formula>NOT(ISERROR(SEARCH("PESQUISA DE MERCADO",B57)))</formula>
    </cfRule>
    <cfRule type="containsText" dxfId="158" priority="2" operator="containsText" text="CPU">
      <formula>NOT(ISERROR(SEARCH("CPU",B57)))</formula>
    </cfRule>
    <cfRule type="containsText" dxfId="157" priority="3" operator="containsText" text="LICITADO">
      <formula>NOT(ISERROR(SEARCH("LICITADO",B57)))</formula>
    </cfRule>
    <cfRule type="containsText" dxfId="156" priority="4" operator="containsText" text="OUTROS">
      <formula>NOT(ISERROR(SEARCH("OUTROS",B57)))</formula>
    </cfRule>
    <cfRule type="containsText" dxfId="155" priority="5" operator="containsText" text="SINAPI">
      <formula>NOT(ISERROR(SEARCH("SINAPI",B57)))</formula>
    </cfRule>
    <cfRule type="containsText" dxfId="154" priority="6" operator="containsText" text="SIURB-INFRA">
      <formula>NOT(ISERROR(SEARCH("SIURB-INFRA",B57)))</formula>
    </cfRule>
    <cfRule type="containsText" dxfId="153" priority="7" operator="containsText" text="SIURB-EDIF">
      <formula>NOT(ISERROR(SEARCH("SIURB-EDIF",B57)))</formula>
    </cfRule>
    <cfRule type="containsText" dxfId="152" priority="8" operator="containsText" text="CDHU">
      <formula>NOT(ISERROR(SEARCH("CDHU",B57)))</formula>
    </cfRule>
  </conditionalFormatting>
  <dataValidations disablePrompts="1" count="5">
    <dataValidation type="list" allowBlank="1" showInputMessage="1" showErrorMessage="1" sqref="B18:B20" xr:uid="{D24FC0A4-C93A-44E6-B64E-76F996C177AF}">
      <formula1>"CDHU,SIURB-EDIF,SIURB-INFRA,SINAPI,OUTROS,LICITADO,PESQUISA DE MARCADO,CPU"</formula1>
    </dataValidation>
    <dataValidation type="list" allowBlank="1" showInputMessage="1" showErrorMessage="1" sqref="B15 B48:B52" xr:uid="{43FF9510-AD47-42F2-9CA6-AAEB6E950D34}">
      <formula1>"CPOS,SIURB-EDIF,SIURB-INFRA,SINAPI,OUTROS,LICITADO,PESQUISA DE MARCADO,CPU"</formula1>
    </dataValidation>
    <dataValidation allowBlank="1" showErrorMessage="1" errorTitle="EXCESSO DE CARACTERES" error="Esta célula está configurada para aceitar o máximo de 70 caracteres. Por gentileza, revise o texte e remova o excesso de caracteres." sqref="F57:H62 F15:H15 F31:H32 D15 F21:H23 D31:D32 D25:D28 D18:D23 G18:G19 F18:F20 G25:G28" xr:uid="{F5A41881-BC76-4620-9409-C9828C077E5C}"/>
    <dataValidation type="textLength" allowBlank="1" showInputMessage="1" showErrorMessage="1" sqref="D37:D45" xr:uid="{32D37C2E-9F42-4AE9-89F5-1F4E312201B8}">
      <formula1>0</formula1>
      <formula2>256</formula2>
    </dataValidation>
    <dataValidation type="list" allowBlank="1" showInputMessage="1" showErrorMessage="1" sqref="B53:B54 B23 B25:B28 B31:B45 B57:B63" xr:uid="{DD0137D7-5C07-490E-9C36-A86DC56AA0EF}">
      <formula1>"CDHU,SIURB-EDIF,SIURB-INFRA,SINAPI,OUTROS,LICITADO,PESQUISA DE MERCADO,CPU"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A011B-7775-4D40-9558-68A818411E41}">
  <dimension ref="A1:T60"/>
  <sheetViews>
    <sheetView topLeftCell="A36" zoomScale="70" zoomScaleNormal="70" workbookViewId="0">
      <selection activeCell="J60" sqref="J60"/>
    </sheetView>
  </sheetViews>
  <sheetFormatPr defaultColWidth="6.7109375" defaultRowHeight="18" customHeight="1" outlineLevelRow="1" x14ac:dyDescent="0.25"/>
  <cols>
    <col min="1" max="1" width="16.85546875" style="96" customWidth="1"/>
    <col min="2" max="2" width="18" style="96" customWidth="1"/>
    <col min="3" max="3" width="14.28515625" style="140" customWidth="1"/>
    <col min="4" max="4" width="47.7109375" style="96" customWidth="1"/>
    <col min="5" max="5" width="52.42578125" style="96" customWidth="1"/>
    <col min="6" max="6" width="28.7109375" style="96" customWidth="1"/>
    <col min="7" max="7" width="15.140625" style="96" customWidth="1"/>
    <col min="8" max="8" width="13.85546875" style="214" customWidth="1"/>
    <col min="9" max="9" width="24.28515625" style="96" customWidth="1"/>
    <col min="10" max="11" width="26.5703125" style="96" bestFit="1" customWidth="1"/>
    <col min="12" max="12" width="20.7109375" style="96" customWidth="1"/>
    <col min="13" max="13" width="13.7109375" style="96" customWidth="1"/>
    <col min="14" max="14" width="29" style="96" customWidth="1"/>
    <col min="15" max="15" width="9.7109375" style="96" customWidth="1"/>
    <col min="16" max="16" width="20.140625" style="96" customWidth="1"/>
    <col min="17" max="17" width="23.140625" style="96" customWidth="1"/>
    <col min="18" max="32" width="6.7109375" style="96"/>
    <col min="33" max="33" width="10.5703125" style="96" customWidth="1"/>
    <col min="34" max="16384" width="6.7109375" style="96"/>
  </cols>
  <sheetData>
    <row r="1" spans="1:20" ht="15" customHeight="1" x14ac:dyDescent="0.25">
      <c r="A1" s="90"/>
      <c r="B1" s="91"/>
      <c r="C1" s="146"/>
      <c r="D1" s="426" t="str">
        <f>[27]Capa!H1</f>
        <v>DIVISÃO DE CUSTOS E ORÇAMENTOS</v>
      </c>
      <c r="E1" s="427"/>
      <c r="F1" s="427"/>
      <c r="G1" s="427"/>
      <c r="H1" s="427"/>
      <c r="I1" s="427"/>
      <c r="J1" s="427"/>
      <c r="K1" s="93"/>
      <c r="L1" s="94"/>
      <c r="M1" s="94"/>
      <c r="N1" s="95"/>
    </row>
    <row r="2" spans="1:20" ht="15" customHeight="1" x14ac:dyDescent="0.25">
      <c r="A2" s="97"/>
      <c r="B2" s="113"/>
      <c r="C2" s="116"/>
      <c r="D2" s="428"/>
      <c r="E2" s="429"/>
      <c r="F2" s="429"/>
      <c r="G2" s="429"/>
      <c r="H2" s="429"/>
      <c r="I2" s="429"/>
      <c r="J2" s="429"/>
      <c r="K2" s="386" t="s">
        <v>0</v>
      </c>
      <c r="L2" s="387"/>
      <c r="M2" s="387"/>
      <c r="N2" s="388"/>
    </row>
    <row r="3" spans="1:20" ht="15" customHeight="1" x14ac:dyDescent="0.25">
      <c r="A3" s="97"/>
      <c r="B3" s="113"/>
      <c r="C3" s="116"/>
      <c r="D3" s="351" t="s">
        <v>1</v>
      </c>
      <c r="E3" s="352"/>
      <c r="F3" s="352"/>
      <c r="G3" s="352"/>
      <c r="H3" s="352"/>
      <c r="I3" s="351" t="s">
        <v>17</v>
      </c>
      <c r="J3" s="352"/>
      <c r="K3" s="142" t="s">
        <v>80</v>
      </c>
      <c r="L3" s="103"/>
      <c r="M3" s="392" t="s">
        <v>103</v>
      </c>
      <c r="N3" s="393"/>
    </row>
    <row r="4" spans="1:20" ht="15" customHeight="1" x14ac:dyDescent="0.25">
      <c r="A4" s="97"/>
      <c r="B4" s="113"/>
      <c r="C4" s="116"/>
      <c r="D4" s="423" t="str">
        <f>[27]Capa!H4</f>
        <v>PLANILHA ORÇAMENTÁRIA</v>
      </c>
      <c r="E4" s="424"/>
      <c r="F4" s="424"/>
      <c r="G4" s="424"/>
      <c r="H4" s="424"/>
      <c r="I4" s="423" t="s">
        <v>125</v>
      </c>
      <c r="J4" s="424"/>
      <c r="K4" s="119">
        <f>[27]Capa!AB4</f>
        <v>0</v>
      </c>
      <c r="L4" s="139" t="s">
        <v>3</v>
      </c>
      <c r="M4" s="138"/>
      <c r="N4" s="139" t="s">
        <v>98</v>
      </c>
    </row>
    <row r="5" spans="1:20" ht="15" customHeight="1" x14ac:dyDescent="0.25">
      <c r="A5" s="97"/>
      <c r="B5" s="113"/>
      <c r="C5" s="116"/>
      <c r="D5" s="141" t="str">
        <f>[27]Capa!H5</f>
        <v>PLANILHA TIPO:</v>
      </c>
      <c r="E5" s="141" t="str">
        <f>[27]Capa!M5</f>
        <v>PLANILHA QUANTITATIVA ELABORADA POR:</v>
      </c>
      <c r="F5" s="351" t="str">
        <f>[27]Capa!R5</f>
        <v>PLANILHA DE CUSTOS ELABORADA POR:</v>
      </c>
      <c r="G5" s="352"/>
      <c r="H5" s="352"/>
      <c r="I5" s="147" t="s">
        <v>78</v>
      </c>
      <c r="J5" s="148" t="str">
        <f>[27]Capa!Z5</f>
        <v>PLANILHA Nº</v>
      </c>
      <c r="K5" s="119">
        <f>[27]Capa!AB5</f>
        <v>0</v>
      </c>
      <c r="L5" s="139" t="s">
        <v>4</v>
      </c>
      <c r="M5" s="138"/>
      <c r="N5" s="139" t="s">
        <v>99</v>
      </c>
    </row>
    <row r="6" spans="1:20" ht="15" customHeight="1" x14ac:dyDescent="0.25">
      <c r="A6" s="97"/>
      <c r="B6" s="113"/>
      <c r="C6" s="116"/>
      <c r="D6" s="149" t="str">
        <f>[27]Capa!H7</f>
        <v>PREÇO REFERENCIAL</v>
      </c>
      <c r="E6" s="149" t="str">
        <f>[27]Capa!M7</f>
        <v>DI - VDP/WV/CRB</v>
      </c>
      <c r="F6" s="423" t="str">
        <f>[27]Capa!R7</f>
        <v>DCO - LFL</v>
      </c>
      <c r="G6" s="424"/>
      <c r="H6" s="424"/>
      <c r="I6" s="150" t="str">
        <f>[27]Capa!W7</f>
        <v>013/20</v>
      </c>
      <c r="J6" s="151" t="str">
        <f>[27]Capa!Z7</f>
        <v>05/05</v>
      </c>
      <c r="K6" s="119" t="str">
        <f>[27]Capa!AB6</f>
        <v>X</v>
      </c>
      <c r="L6" s="139" t="s">
        <v>5</v>
      </c>
      <c r="M6" s="138"/>
      <c r="N6" s="139" t="s">
        <v>100</v>
      </c>
    </row>
    <row r="7" spans="1:20" ht="15" customHeight="1" x14ac:dyDescent="0.25">
      <c r="A7" s="97"/>
      <c r="B7" s="113"/>
      <c r="C7" s="116"/>
      <c r="D7" s="351" t="s">
        <v>7</v>
      </c>
      <c r="E7" s="352"/>
      <c r="F7" s="352"/>
      <c r="G7" s="352"/>
      <c r="H7" s="352"/>
      <c r="I7" s="141" t="s">
        <v>8</v>
      </c>
      <c r="J7" s="141" t="s">
        <v>9</v>
      </c>
      <c r="K7" s="119">
        <f>[27]Capa!AB7</f>
        <v>0</v>
      </c>
      <c r="L7" s="139" t="s">
        <v>6</v>
      </c>
      <c r="M7" s="138"/>
      <c r="N7" s="139" t="s">
        <v>101</v>
      </c>
    </row>
    <row r="8" spans="1:20" ht="15" customHeight="1" x14ac:dyDescent="0.25">
      <c r="A8" s="97"/>
      <c r="B8" s="113"/>
      <c r="C8" s="116"/>
      <c r="D8" s="423" t="str">
        <f>[27]Capa!H9</f>
        <v>ELÉTRICA</v>
      </c>
      <c r="E8" s="424"/>
      <c r="F8" s="424"/>
      <c r="G8" s="424"/>
      <c r="H8" s="424"/>
      <c r="I8" s="152">
        <f>[27]Capa!W9</f>
        <v>44186</v>
      </c>
      <c r="J8" s="149">
        <f>[27]Capa!Z9</f>
        <v>0</v>
      </c>
      <c r="K8" s="119">
        <f>[27]Capa!AB8</f>
        <v>0</v>
      </c>
      <c r="L8" s="139" t="s">
        <v>10</v>
      </c>
      <c r="M8" s="138"/>
      <c r="N8" s="139" t="s">
        <v>102</v>
      </c>
    </row>
    <row r="9" spans="1:20" ht="15" customHeight="1" x14ac:dyDescent="0.25">
      <c r="A9" s="97"/>
      <c r="B9" s="113"/>
      <c r="C9" s="116"/>
      <c r="D9" s="351" t="s">
        <v>11</v>
      </c>
      <c r="E9" s="352"/>
      <c r="F9" s="352"/>
      <c r="G9" s="352"/>
      <c r="H9" s="352"/>
      <c r="I9" s="352"/>
      <c r="J9" s="380"/>
      <c r="K9" s="153"/>
      <c r="L9" s="106"/>
      <c r="M9" s="107"/>
      <c r="N9" s="139"/>
    </row>
    <row r="10" spans="1:20" ht="28.5" customHeight="1" x14ac:dyDescent="0.25">
      <c r="A10" s="97"/>
      <c r="B10" s="113"/>
      <c r="C10" s="116"/>
      <c r="D10" s="423" t="str">
        <f>[27]Capa!H11</f>
        <v>PORTARIAS</v>
      </c>
      <c r="E10" s="424"/>
      <c r="F10" s="424"/>
      <c r="G10" s="424"/>
      <c r="H10" s="424"/>
      <c r="I10" s="424"/>
      <c r="J10" s="425"/>
      <c r="K10" s="115"/>
      <c r="L10" s="116"/>
      <c r="M10" s="116"/>
      <c r="N10" s="116"/>
    </row>
    <row r="11" spans="1:20" s="99" customFormat="1" ht="50.25" customHeight="1" x14ac:dyDescent="0.25">
      <c r="A11" s="417" t="s">
        <v>62</v>
      </c>
      <c r="B11" s="415" t="s">
        <v>126</v>
      </c>
      <c r="C11" s="415" t="s">
        <v>127</v>
      </c>
      <c r="D11" s="421" t="s">
        <v>13</v>
      </c>
      <c r="E11" s="421"/>
      <c r="F11" s="415" t="s">
        <v>128</v>
      </c>
      <c r="G11" s="417" t="s">
        <v>129</v>
      </c>
      <c r="H11" s="413" t="s">
        <v>130</v>
      </c>
      <c r="I11" s="415" t="s">
        <v>131</v>
      </c>
      <c r="J11" s="417" t="s">
        <v>132</v>
      </c>
      <c r="K11" s="154" t="s">
        <v>90</v>
      </c>
      <c r="L11" s="415" t="s">
        <v>133</v>
      </c>
      <c r="M11" s="417" t="s">
        <v>77</v>
      </c>
      <c r="N11" s="419"/>
    </row>
    <row r="12" spans="1:20" s="99" customFormat="1" ht="18" customHeight="1" x14ac:dyDescent="0.25">
      <c r="A12" s="418"/>
      <c r="B12" s="416"/>
      <c r="C12" s="416"/>
      <c r="D12" s="422"/>
      <c r="E12" s="422"/>
      <c r="F12" s="416"/>
      <c r="G12" s="418"/>
      <c r="H12" s="414"/>
      <c r="I12" s="416"/>
      <c r="J12" s="418"/>
      <c r="K12" s="155">
        <v>0.22120000000000001</v>
      </c>
      <c r="L12" s="416"/>
      <c r="M12" s="418"/>
      <c r="N12" s="420"/>
    </row>
    <row r="13" spans="1:20" s="100" customFormat="1" ht="18" customHeight="1" x14ac:dyDescent="0.25">
      <c r="A13" s="156" t="s">
        <v>111</v>
      </c>
      <c r="B13" s="157"/>
      <c r="C13" s="284"/>
      <c r="D13" s="157"/>
      <c r="E13" s="157"/>
      <c r="F13" s="157"/>
      <c r="G13" s="157"/>
      <c r="H13" s="157"/>
      <c r="I13" s="157"/>
      <c r="J13" s="157"/>
      <c r="K13" s="157"/>
      <c r="L13" s="157"/>
      <c r="M13" s="157"/>
      <c r="N13" s="157"/>
      <c r="P13" s="99"/>
      <c r="Q13" s="99"/>
      <c r="R13" s="99"/>
      <c r="S13" s="99"/>
      <c r="T13" s="99"/>
    </row>
    <row r="14" spans="1:20" s="100" customFormat="1" ht="18" customHeight="1" x14ac:dyDescent="0.25">
      <c r="A14" s="246" t="s">
        <v>134</v>
      </c>
      <c r="B14" s="247"/>
      <c r="C14" s="248"/>
      <c r="D14" s="450" t="s">
        <v>792</v>
      </c>
      <c r="E14" s="451"/>
      <c r="F14" s="249"/>
      <c r="G14" s="249"/>
      <c r="H14" s="249"/>
      <c r="I14" s="163"/>
      <c r="J14" s="164">
        <f>SUBTOTAL(9,J15:J59)</f>
        <v>128272.54746324998</v>
      </c>
      <c r="K14" s="164">
        <f>SUBTOTAL(9,K15:K59)</f>
        <v>156646.43496212087</v>
      </c>
      <c r="L14" s="165">
        <f>SUBTOTAL(9,L15:L59)</f>
        <v>1</v>
      </c>
      <c r="M14" s="406"/>
      <c r="N14" s="407"/>
      <c r="P14" s="99"/>
      <c r="Q14" s="99"/>
      <c r="R14" s="99"/>
      <c r="S14" s="99"/>
      <c r="T14" s="99"/>
    </row>
    <row r="15" spans="1:20" s="100" customFormat="1" ht="15" customHeight="1" outlineLevel="1" x14ac:dyDescent="0.25">
      <c r="A15" s="258" t="s">
        <v>137</v>
      </c>
      <c r="B15" s="259"/>
      <c r="C15" s="260"/>
      <c r="D15" s="261" t="s">
        <v>793</v>
      </c>
      <c r="E15" s="262"/>
      <c r="F15" s="263"/>
      <c r="G15" s="263"/>
      <c r="H15" s="263"/>
      <c r="I15" s="263"/>
      <c r="J15" s="263"/>
      <c r="K15" s="263"/>
      <c r="L15" s="263"/>
      <c r="M15" s="396"/>
      <c r="N15" s="397"/>
      <c r="O15" s="101"/>
      <c r="P15" s="99"/>
      <c r="Q15" s="99"/>
      <c r="R15" s="99"/>
      <c r="S15" s="99"/>
      <c r="T15" s="99"/>
    </row>
    <row r="16" spans="1:20" s="100" customFormat="1" ht="15" customHeight="1" outlineLevel="1" x14ac:dyDescent="0.25">
      <c r="A16" s="265" t="s">
        <v>283</v>
      </c>
      <c r="B16" s="167" t="s">
        <v>138</v>
      </c>
      <c r="C16" s="266" t="s">
        <v>794</v>
      </c>
      <c r="D16" s="458" t="s">
        <v>795</v>
      </c>
      <c r="E16" s="459"/>
      <c r="F16" s="267"/>
      <c r="G16" s="268" t="s">
        <v>796</v>
      </c>
      <c r="H16" s="269">
        <v>1</v>
      </c>
      <c r="I16" s="172">
        <v>465.04878600000001</v>
      </c>
      <c r="J16" s="173">
        <f t="shared" ref="J16:J21" si="0">I16*H16</f>
        <v>465.04878600000001</v>
      </c>
      <c r="K16" s="173">
        <f t="shared" ref="K16:K21" si="1">J16*(1+$K$12)</f>
        <v>567.91757746320002</v>
      </c>
      <c r="L16" s="174">
        <f t="shared" ref="L16:L57" si="2">K16/$K$60</f>
        <v>3.6254740020130673E-3</v>
      </c>
      <c r="M16" s="396"/>
      <c r="N16" s="397"/>
      <c r="O16" s="101"/>
      <c r="P16" s="99"/>
      <c r="Q16" s="99"/>
      <c r="R16" s="99"/>
      <c r="S16" s="99"/>
      <c r="T16" s="99"/>
    </row>
    <row r="17" spans="1:20" s="100" customFormat="1" ht="15" customHeight="1" outlineLevel="1" x14ac:dyDescent="0.25">
      <c r="A17" s="265" t="s">
        <v>287</v>
      </c>
      <c r="B17" s="167" t="s">
        <v>138</v>
      </c>
      <c r="C17" s="266" t="s">
        <v>797</v>
      </c>
      <c r="D17" s="458" t="s">
        <v>798</v>
      </c>
      <c r="E17" s="459"/>
      <c r="F17" s="267"/>
      <c r="G17" s="268" t="s">
        <v>344</v>
      </c>
      <c r="H17" s="269">
        <v>5</v>
      </c>
      <c r="I17" s="172">
        <v>80.725613199999998</v>
      </c>
      <c r="J17" s="173">
        <f t="shared" si="0"/>
        <v>403.62806599999999</v>
      </c>
      <c r="K17" s="173">
        <f t="shared" si="1"/>
        <v>492.91059419920003</v>
      </c>
      <c r="L17" s="174">
        <f t="shared" si="2"/>
        <v>3.1466441883493371E-3</v>
      </c>
      <c r="M17" s="396"/>
      <c r="N17" s="397"/>
      <c r="O17" s="101"/>
      <c r="P17" s="99"/>
      <c r="Q17" s="99"/>
      <c r="R17" s="99"/>
      <c r="S17" s="99"/>
      <c r="T17" s="99"/>
    </row>
    <row r="18" spans="1:20" s="100" customFormat="1" ht="15" customHeight="1" outlineLevel="1" x14ac:dyDescent="0.25">
      <c r="A18" s="265" t="s">
        <v>290</v>
      </c>
      <c r="B18" s="167" t="s">
        <v>138</v>
      </c>
      <c r="C18" s="266" t="s">
        <v>799</v>
      </c>
      <c r="D18" s="446" t="s">
        <v>800</v>
      </c>
      <c r="E18" s="447"/>
      <c r="F18" s="267"/>
      <c r="G18" s="268" t="s">
        <v>796</v>
      </c>
      <c r="H18" s="269">
        <v>1</v>
      </c>
      <c r="I18" s="172">
        <v>149.02935539999999</v>
      </c>
      <c r="J18" s="173">
        <f t="shared" si="0"/>
        <v>149.02935539999999</v>
      </c>
      <c r="K18" s="173">
        <f t="shared" si="1"/>
        <v>181.99464881448</v>
      </c>
      <c r="L18" s="174">
        <f t="shared" si="2"/>
        <v>1.1618180066369761E-3</v>
      </c>
      <c r="M18" s="181"/>
      <c r="N18" s="182"/>
      <c r="O18" s="101"/>
      <c r="P18" s="99"/>
      <c r="Q18" s="99"/>
      <c r="R18" s="99"/>
      <c r="S18" s="99"/>
      <c r="T18" s="99"/>
    </row>
    <row r="19" spans="1:20" s="100" customFormat="1" ht="15.75" customHeight="1" outlineLevel="1" x14ac:dyDescent="0.25">
      <c r="A19" s="265" t="s">
        <v>293</v>
      </c>
      <c r="B19" s="167" t="s">
        <v>138</v>
      </c>
      <c r="C19" s="266" t="s">
        <v>801</v>
      </c>
      <c r="D19" s="446" t="s">
        <v>802</v>
      </c>
      <c r="E19" s="447"/>
      <c r="F19" s="267"/>
      <c r="G19" s="268" t="s">
        <v>796</v>
      </c>
      <c r="H19" s="269">
        <v>16</v>
      </c>
      <c r="I19" s="172">
        <v>105.50935539999999</v>
      </c>
      <c r="J19" s="173">
        <f t="shared" si="0"/>
        <v>1688.1496863999998</v>
      </c>
      <c r="K19" s="173">
        <f t="shared" si="1"/>
        <v>2061.56839703168</v>
      </c>
      <c r="L19" s="174">
        <f t="shared" si="2"/>
        <v>1.316064676179955E-2</v>
      </c>
      <c r="M19" s="396"/>
      <c r="N19" s="397"/>
      <c r="O19" s="101"/>
      <c r="P19" s="99"/>
      <c r="Q19" s="99"/>
      <c r="R19" s="99"/>
      <c r="S19" s="99"/>
      <c r="T19" s="99"/>
    </row>
    <row r="20" spans="1:20" s="100" customFormat="1" ht="15" customHeight="1" outlineLevel="1" x14ac:dyDescent="0.25">
      <c r="A20" s="265" t="s">
        <v>295</v>
      </c>
      <c r="B20" s="167" t="s">
        <v>138</v>
      </c>
      <c r="C20" s="266" t="s">
        <v>803</v>
      </c>
      <c r="D20" s="446" t="s">
        <v>804</v>
      </c>
      <c r="E20" s="447"/>
      <c r="F20" s="267"/>
      <c r="G20" s="268" t="s">
        <v>796</v>
      </c>
      <c r="H20" s="269">
        <v>20</v>
      </c>
      <c r="I20" s="172">
        <v>25.529838849999997</v>
      </c>
      <c r="J20" s="173">
        <f t="shared" si="0"/>
        <v>510.59677699999997</v>
      </c>
      <c r="K20" s="173">
        <f t="shared" si="1"/>
        <v>623.54078407240002</v>
      </c>
      <c r="L20" s="174">
        <f t="shared" si="2"/>
        <v>3.9805616018211984E-3</v>
      </c>
      <c r="M20" s="396"/>
      <c r="N20" s="397"/>
      <c r="O20" s="101"/>
      <c r="P20" s="99"/>
      <c r="Q20" s="99"/>
      <c r="R20" s="99"/>
      <c r="S20" s="99"/>
      <c r="T20" s="99"/>
    </row>
    <row r="21" spans="1:20" s="100" customFormat="1" ht="15" customHeight="1" outlineLevel="1" x14ac:dyDescent="0.25">
      <c r="A21" s="265" t="s">
        <v>297</v>
      </c>
      <c r="B21" s="167" t="s">
        <v>138</v>
      </c>
      <c r="C21" s="266" t="s">
        <v>805</v>
      </c>
      <c r="D21" s="446" t="s">
        <v>806</v>
      </c>
      <c r="E21" s="447"/>
      <c r="F21" s="267"/>
      <c r="G21" s="268" t="s">
        <v>796</v>
      </c>
      <c r="H21" s="269">
        <v>4</v>
      </c>
      <c r="I21" s="172">
        <v>22.97983885</v>
      </c>
      <c r="J21" s="173">
        <f t="shared" si="0"/>
        <v>91.919355400000001</v>
      </c>
      <c r="K21" s="173">
        <f t="shared" si="1"/>
        <v>112.25191681448001</v>
      </c>
      <c r="L21" s="174">
        <f t="shared" si="2"/>
        <v>7.1659413660849652E-4</v>
      </c>
      <c r="M21" s="396"/>
      <c r="N21" s="397"/>
      <c r="O21" s="101"/>
      <c r="P21" s="99"/>
      <c r="Q21" s="99"/>
      <c r="R21" s="99"/>
      <c r="S21" s="99"/>
      <c r="T21" s="99"/>
    </row>
    <row r="22" spans="1:20" s="100" customFormat="1" ht="15" customHeight="1" outlineLevel="1" x14ac:dyDescent="0.25">
      <c r="A22" s="258" t="s">
        <v>142</v>
      </c>
      <c r="B22" s="259"/>
      <c r="C22" s="260"/>
      <c r="D22" s="448" t="s">
        <v>537</v>
      </c>
      <c r="E22" s="449"/>
      <c r="F22" s="263"/>
      <c r="G22" s="263"/>
      <c r="H22" s="263"/>
      <c r="I22" s="263"/>
      <c r="J22" s="263"/>
      <c r="K22" s="263"/>
      <c r="L22" s="263"/>
      <c r="M22" s="396"/>
      <c r="N22" s="397"/>
      <c r="O22" s="101"/>
      <c r="P22" s="99"/>
      <c r="Q22" s="99"/>
      <c r="R22" s="99"/>
      <c r="S22" s="99"/>
      <c r="T22" s="99"/>
    </row>
    <row r="23" spans="1:20" s="100" customFormat="1" ht="15" customHeight="1" outlineLevel="1" x14ac:dyDescent="0.25">
      <c r="A23" s="265" t="s">
        <v>308</v>
      </c>
      <c r="B23" s="167" t="s">
        <v>138</v>
      </c>
      <c r="C23" s="266" t="s">
        <v>539</v>
      </c>
      <c r="D23" s="446" t="s">
        <v>540</v>
      </c>
      <c r="E23" s="447"/>
      <c r="F23" s="267"/>
      <c r="G23" s="268" t="s">
        <v>157</v>
      </c>
      <c r="H23" s="269">
        <v>400</v>
      </c>
      <c r="I23" s="172">
        <v>42.281581299999992</v>
      </c>
      <c r="J23" s="173">
        <f>I23*H23</f>
        <v>16912.632519999996</v>
      </c>
      <c r="K23" s="173">
        <f>J23*(1+$K$12)</f>
        <v>20653.706833423996</v>
      </c>
      <c r="L23" s="174">
        <f t="shared" si="2"/>
        <v>0.13184919809007034</v>
      </c>
      <c r="M23" s="181"/>
      <c r="N23" s="182"/>
      <c r="O23" s="101"/>
      <c r="P23" s="99"/>
      <c r="Q23" s="99"/>
      <c r="R23" s="99"/>
      <c r="S23" s="99"/>
      <c r="T23" s="99"/>
    </row>
    <row r="24" spans="1:20" s="100" customFormat="1" ht="15.75" customHeight="1" outlineLevel="1" x14ac:dyDescent="0.25">
      <c r="A24" s="265" t="s">
        <v>312</v>
      </c>
      <c r="B24" s="167" t="s">
        <v>138</v>
      </c>
      <c r="C24" s="266" t="s">
        <v>542</v>
      </c>
      <c r="D24" s="446" t="s">
        <v>543</v>
      </c>
      <c r="E24" s="447"/>
      <c r="F24" s="267"/>
      <c r="G24" s="268" t="s">
        <v>157</v>
      </c>
      <c r="H24" s="269">
        <v>200</v>
      </c>
      <c r="I24" s="172">
        <v>16.932677699999999</v>
      </c>
      <c r="J24" s="173">
        <f>I24*H24</f>
        <v>3386.5355399999999</v>
      </c>
      <c r="K24" s="173">
        <f>J24*(1+$K$12)</f>
        <v>4135.6372014480003</v>
      </c>
      <c r="L24" s="174">
        <f t="shared" si="2"/>
        <v>2.6401093663242645E-2</v>
      </c>
      <c r="M24" s="396"/>
      <c r="N24" s="397"/>
      <c r="O24" s="101"/>
      <c r="P24" s="99"/>
      <c r="Q24" s="99"/>
      <c r="R24" s="99"/>
      <c r="S24" s="99"/>
      <c r="T24" s="99"/>
    </row>
    <row r="25" spans="1:20" s="100" customFormat="1" ht="15" customHeight="1" outlineLevel="1" x14ac:dyDescent="0.25">
      <c r="A25" s="265" t="s">
        <v>807</v>
      </c>
      <c r="B25" s="167" t="s">
        <v>138</v>
      </c>
      <c r="C25" s="266" t="s">
        <v>544</v>
      </c>
      <c r="D25" s="446" t="s">
        <v>808</v>
      </c>
      <c r="E25" s="447"/>
      <c r="F25" s="267"/>
      <c r="G25" s="268" t="s">
        <v>157</v>
      </c>
      <c r="H25" s="269">
        <v>200</v>
      </c>
      <c r="I25" s="172">
        <v>19.569090360000001</v>
      </c>
      <c r="J25" s="173">
        <f>I25*H25</f>
        <v>3913.818072</v>
      </c>
      <c r="K25" s="173">
        <f>J25*(1+$K$12)</f>
        <v>4779.5546295264003</v>
      </c>
      <c r="L25" s="174">
        <f t="shared" si="2"/>
        <v>3.0511735748612205E-2</v>
      </c>
      <c r="M25" s="396"/>
      <c r="N25" s="397"/>
      <c r="O25" s="101"/>
      <c r="P25" s="99"/>
      <c r="Q25" s="99"/>
      <c r="R25" s="99"/>
      <c r="S25" s="99"/>
      <c r="T25" s="99"/>
    </row>
    <row r="26" spans="1:20" s="100" customFormat="1" ht="15" customHeight="1" outlineLevel="1" x14ac:dyDescent="0.25">
      <c r="A26" s="265" t="s">
        <v>809</v>
      </c>
      <c r="B26" s="251" t="s">
        <v>66</v>
      </c>
      <c r="C26" s="240">
        <v>90560</v>
      </c>
      <c r="D26" s="446" t="s">
        <v>810</v>
      </c>
      <c r="E26" s="447"/>
      <c r="F26" s="267"/>
      <c r="G26" s="268" t="s">
        <v>299</v>
      </c>
      <c r="H26" s="269">
        <v>5</v>
      </c>
      <c r="I26" s="172">
        <v>180.67</v>
      </c>
      <c r="J26" s="173">
        <f>I26*H26</f>
        <v>903.34999999999991</v>
      </c>
      <c r="K26" s="173">
        <f>J26*(1+$K$12)</f>
        <v>1103.17102</v>
      </c>
      <c r="L26" s="174">
        <f t="shared" si="2"/>
        <v>7.0424265976226077E-3</v>
      </c>
      <c r="M26" s="396"/>
      <c r="N26" s="397"/>
      <c r="O26" s="101"/>
      <c r="P26" s="99"/>
      <c r="Q26" s="99"/>
      <c r="R26" s="99"/>
      <c r="S26" s="99"/>
      <c r="T26" s="99"/>
    </row>
    <row r="27" spans="1:20" s="100" customFormat="1" ht="15" customHeight="1" outlineLevel="1" x14ac:dyDescent="0.25">
      <c r="A27" s="258" t="s">
        <v>147</v>
      </c>
      <c r="B27" s="259"/>
      <c r="C27" s="260"/>
      <c r="D27" s="448" t="s">
        <v>550</v>
      </c>
      <c r="E27" s="449"/>
      <c r="F27" s="263"/>
      <c r="G27" s="263"/>
      <c r="H27" s="263"/>
      <c r="I27" s="263"/>
      <c r="J27" s="263"/>
      <c r="K27" s="263"/>
      <c r="L27" s="263"/>
      <c r="M27" s="181"/>
      <c r="N27" s="182"/>
      <c r="O27" s="101"/>
      <c r="P27" s="99"/>
      <c r="Q27" s="99"/>
      <c r="R27" s="99"/>
      <c r="S27" s="99"/>
      <c r="T27" s="99"/>
    </row>
    <row r="28" spans="1:20" s="100" customFormat="1" ht="15.75" customHeight="1" outlineLevel="1" x14ac:dyDescent="0.25">
      <c r="A28" s="265" t="s">
        <v>316</v>
      </c>
      <c r="B28" s="167" t="s">
        <v>138</v>
      </c>
      <c r="C28" s="266" t="s">
        <v>811</v>
      </c>
      <c r="D28" s="446" t="s">
        <v>812</v>
      </c>
      <c r="E28" s="447"/>
      <c r="F28" s="267"/>
      <c r="G28" s="268" t="s">
        <v>157</v>
      </c>
      <c r="H28" s="269">
        <v>200</v>
      </c>
      <c r="I28" s="172">
        <v>3.8842903600000005</v>
      </c>
      <c r="J28" s="173">
        <f t="shared" ref="J28:J39" si="3">I28*H28</f>
        <v>776.85807200000011</v>
      </c>
      <c r="K28" s="173">
        <f t="shared" ref="K28:K39" si="4">J28*(1+$K$12)</f>
        <v>948.69907752640017</v>
      </c>
      <c r="L28" s="174">
        <f t="shared" si="2"/>
        <v>6.0563081295518014E-3</v>
      </c>
      <c r="M28" s="396"/>
      <c r="N28" s="397"/>
      <c r="O28" s="101"/>
      <c r="P28" s="99"/>
      <c r="Q28" s="99"/>
      <c r="R28" s="99"/>
      <c r="S28" s="99"/>
      <c r="T28" s="99"/>
    </row>
    <row r="29" spans="1:20" s="100" customFormat="1" ht="15" customHeight="1" outlineLevel="1" x14ac:dyDescent="0.25">
      <c r="A29" s="265" t="s">
        <v>316</v>
      </c>
      <c r="B29" s="167" t="s">
        <v>138</v>
      </c>
      <c r="C29" s="266" t="s">
        <v>811</v>
      </c>
      <c r="D29" s="446" t="s">
        <v>813</v>
      </c>
      <c r="E29" s="447"/>
      <c r="F29" s="267"/>
      <c r="G29" s="268" t="s">
        <v>157</v>
      </c>
      <c r="H29" s="269">
        <v>400</v>
      </c>
      <c r="I29" s="172">
        <v>3.8842903600000005</v>
      </c>
      <c r="J29" s="173">
        <f t="shared" si="3"/>
        <v>1553.7161440000002</v>
      </c>
      <c r="K29" s="173">
        <f t="shared" si="4"/>
        <v>1897.3981550528003</v>
      </c>
      <c r="L29" s="174">
        <f t="shared" si="2"/>
        <v>1.2112616259103603E-2</v>
      </c>
      <c r="M29" s="396"/>
      <c r="N29" s="397"/>
      <c r="O29" s="101"/>
      <c r="P29" s="99"/>
      <c r="Q29" s="99"/>
      <c r="R29" s="99"/>
      <c r="S29" s="99"/>
      <c r="T29" s="99"/>
    </row>
    <row r="30" spans="1:20" s="100" customFormat="1" ht="15" customHeight="1" outlineLevel="1" x14ac:dyDescent="0.25">
      <c r="A30" s="265" t="s">
        <v>316</v>
      </c>
      <c r="B30" s="167" t="s">
        <v>138</v>
      </c>
      <c r="C30" s="266" t="s">
        <v>811</v>
      </c>
      <c r="D30" s="446" t="s">
        <v>814</v>
      </c>
      <c r="E30" s="447"/>
      <c r="F30" s="267"/>
      <c r="G30" s="268" t="s">
        <v>157</v>
      </c>
      <c r="H30" s="269">
        <v>200</v>
      </c>
      <c r="I30" s="172">
        <v>3.8842903600000005</v>
      </c>
      <c r="J30" s="173">
        <f t="shared" si="3"/>
        <v>776.85807200000011</v>
      </c>
      <c r="K30" s="173">
        <f t="shared" si="4"/>
        <v>948.69907752640017</v>
      </c>
      <c r="L30" s="174">
        <f t="shared" si="2"/>
        <v>6.0563081295518014E-3</v>
      </c>
      <c r="M30" s="396"/>
      <c r="N30" s="397"/>
      <c r="O30" s="101"/>
      <c r="P30" s="99"/>
      <c r="Q30" s="99"/>
      <c r="R30" s="99"/>
      <c r="S30" s="99"/>
      <c r="T30" s="99"/>
    </row>
    <row r="31" spans="1:20" s="100" customFormat="1" ht="15" customHeight="1" outlineLevel="1" x14ac:dyDescent="0.25">
      <c r="A31" s="265" t="s">
        <v>320</v>
      </c>
      <c r="B31" s="167" t="s">
        <v>138</v>
      </c>
      <c r="C31" s="266" t="s">
        <v>811</v>
      </c>
      <c r="D31" s="446" t="s">
        <v>815</v>
      </c>
      <c r="E31" s="447"/>
      <c r="F31" s="267"/>
      <c r="G31" s="268" t="s">
        <v>157</v>
      </c>
      <c r="H31" s="269">
        <v>300</v>
      </c>
      <c r="I31" s="172">
        <v>3.8842903600000005</v>
      </c>
      <c r="J31" s="173">
        <f t="shared" si="3"/>
        <v>1165.2871080000002</v>
      </c>
      <c r="K31" s="173">
        <f t="shared" si="4"/>
        <v>1423.0486162896004</v>
      </c>
      <c r="L31" s="174">
        <f t="shared" si="2"/>
        <v>9.084462194327703E-3</v>
      </c>
      <c r="M31" s="181"/>
      <c r="N31" s="182"/>
      <c r="O31" s="101"/>
      <c r="P31" s="99"/>
      <c r="Q31" s="99"/>
      <c r="R31" s="99"/>
      <c r="S31" s="99"/>
      <c r="T31" s="99"/>
    </row>
    <row r="32" spans="1:20" s="100" customFormat="1" ht="15.75" customHeight="1" outlineLevel="1" x14ac:dyDescent="0.25">
      <c r="A32" s="265" t="s">
        <v>322</v>
      </c>
      <c r="B32" s="167" t="s">
        <v>138</v>
      </c>
      <c r="C32" s="266" t="s">
        <v>816</v>
      </c>
      <c r="D32" s="446" t="s">
        <v>817</v>
      </c>
      <c r="E32" s="447"/>
      <c r="F32" s="267"/>
      <c r="G32" s="268" t="s">
        <v>157</v>
      </c>
      <c r="H32" s="269">
        <v>200</v>
      </c>
      <c r="I32" s="172">
        <v>6.0253355400000004</v>
      </c>
      <c r="J32" s="173">
        <f t="shared" si="3"/>
        <v>1205.0671080000002</v>
      </c>
      <c r="K32" s="173">
        <f t="shared" si="4"/>
        <v>1471.6279522896002</v>
      </c>
      <c r="L32" s="174">
        <f t="shared" si="2"/>
        <v>9.3945831109751004E-3</v>
      </c>
      <c r="M32" s="396"/>
      <c r="N32" s="397"/>
      <c r="O32" s="101"/>
      <c r="P32" s="99"/>
      <c r="Q32" s="99"/>
      <c r="R32" s="99"/>
      <c r="S32" s="99"/>
      <c r="T32" s="99"/>
    </row>
    <row r="33" spans="1:20" s="100" customFormat="1" ht="15" customHeight="1" outlineLevel="1" x14ac:dyDescent="0.25">
      <c r="A33" s="265" t="s">
        <v>326</v>
      </c>
      <c r="B33" s="167" t="s">
        <v>138</v>
      </c>
      <c r="C33" s="266" t="s">
        <v>816</v>
      </c>
      <c r="D33" s="446" t="s">
        <v>818</v>
      </c>
      <c r="E33" s="447"/>
      <c r="F33" s="267"/>
      <c r="G33" s="268" t="s">
        <v>157</v>
      </c>
      <c r="H33" s="269">
        <v>200</v>
      </c>
      <c r="I33" s="172">
        <v>6.0253355400000004</v>
      </c>
      <c r="J33" s="173">
        <f t="shared" si="3"/>
        <v>1205.0671080000002</v>
      </c>
      <c r="K33" s="173">
        <f t="shared" si="4"/>
        <v>1471.6279522896002</v>
      </c>
      <c r="L33" s="174">
        <f t="shared" si="2"/>
        <v>9.3945831109751004E-3</v>
      </c>
      <c r="M33" s="396"/>
      <c r="N33" s="397"/>
      <c r="O33" s="101"/>
      <c r="P33" s="99"/>
      <c r="Q33" s="99"/>
      <c r="R33" s="99"/>
      <c r="S33" s="99"/>
      <c r="T33" s="99"/>
    </row>
    <row r="34" spans="1:20" s="100" customFormat="1" ht="15" customHeight="1" outlineLevel="1" x14ac:dyDescent="0.25">
      <c r="A34" s="265" t="s">
        <v>819</v>
      </c>
      <c r="B34" s="167" t="s">
        <v>138</v>
      </c>
      <c r="C34" s="266" t="s">
        <v>816</v>
      </c>
      <c r="D34" s="446" t="s">
        <v>820</v>
      </c>
      <c r="E34" s="447"/>
      <c r="F34" s="267"/>
      <c r="G34" s="268" t="s">
        <v>157</v>
      </c>
      <c r="H34" s="269">
        <v>200</v>
      </c>
      <c r="I34" s="172">
        <v>6.0253355400000004</v>
      </c>
      <c r="J34" s="173">
        <f t="shared" si="3"/>
        <v>1205.0671080000002</v>
      </c>
      <c r="K34" s="173">
        <f t="shared" si="4"/>
        <v>1471.6279522896002</v>
      </c>
      <c r="L34" s="174">
        <f t="shared" si="2"/>
        <v>9.3945831109751004E-3</v>
      </c>
      <c r="M34" s="396"/>
      <c r="N34" s="397"/>
      <c r="O34" s="101"/>
      <c r="P34" s="99"/>
      <c r="Q34" s="99"/>
      <c r="R34" s="99"/>
      <c r="S34" s="99"/>
      <c r="T34" s="99"/>
    </row>
    <row r="35" spans="1:20" s="100" customFormat="1" ht="15" customHeight="1" outlineLevel="1" x14ac:dyDescent="0.25">
      <c r="A35" s="265" t="s">
        <v>821</v>
      </c>
      <c r="B35" s="167" t="s">
        <v>138</v>
      </c>
      <c r="C35" s="266" t="s">
        <v>822</v>
      </c>
      <c r="D35" s="446" t="s">
        <v>823</v>
      </c>
      <c r="E35" s="447"/>
      <c r="F35" s="267"/>
      <c r="G35" s="268" t="s">
        <v>157</v>
      </c>
      <c r="H35" s="269">
        <v>200</v>
      </c>
      <c r="I35" s="172">
        <v>31.959638849999997</v>
      </c>
      <c r="J35" s="173">
        <f t="shared" si="3"/>
        <v>6391.9277699999993</v>
      </c>
      <c r="K35" s="173">
        <f t="shared" si="4"/>
        <v>7805.8221927239993</v>
      </c>
      <c r="L35" s="174">
        <f t="shared" si="2"/>
        <v>4.9830832055715459E-2</v>
      </c>
      <c r="M35" s="181"/>
      <c r="N35" s="182"/>
      <c r="O35" s="101"/>
      <c r="P35" s="99"/>
      <c r="Q35" s="99"/>
      <c r="R35" s="99"/>
      <c r="S35" s="99"/>
      <c r="T35" s="99"/>
    </row>
    <row r="36" spans="1:20" s="100" customFormat="1" ht="15.75" customHeight="1" outlineLevel="1" x14ac:dyDescent="0.25">
      <c r="A36" s="265" t="s">
        <v>824</v>
      </c>
      <c r="B36" s="167" t="s">
        <v>138</v>
      </c>
      <c r="C36" s="266" t="s">
        <v>822</v>
      </c>
      <c r="D36" s="446" t="s">
        <v>825</v>
      </c>
      <c r="E36" s="447"/>
      <c r="F36" s="267"/>
      <c r="G36" s="268" t="s">
        <v>157</v>
      </c>
      <c r="H36" s="269">
        <v>50</v>
      </c>
      <c r="I36" s="172">
        <v>31.959638849999997</v>
      </c>
      <c r="J36" s="173">
        <f t="shared" si="3"/>
        <v>1597.9819424999998</v>
      </c>
      <c r="K36" s="173">
        <f t="shared" si="4"/>
        <v>1951.4555481809998</v>
      </c>
      <c r="L36" s="174">
        <f t="shared" si="2"/>
        <v>1.2457708013928865E-2</v>
      </c>
      <c r="M36" s="396"/>
      <c r="N36" s="397"/>
      <c r="O36" s="101"/>
      <c r="P36" s="99"/>
      <c r="Q36" s="99"/>
      <c r="R36" s="99"/>
      <c r="S36" s="99"/>
      <c r="T36" s="99"/>
    </row>
    <row r="37" spans="1:20" s="100" customFormat="1" ht="15" customHeight="1" outlineLevel="1" x14ac:dyDescent="0.25">
      <c r="A37" s="265" t="s">
        <v>826</v>
      </c>
      <c r="B37" s="167" t="s">
        <v>138</v>
      </c>
      <c r="C37" s="266" t="s">
        <v>827</v>
      </c>
      <c r="D37" s="446" t="s">
        <v>828</v>
      </c>
      <c r="E37" s="447"/>
      <c r="F37" s="267"/>
      <c r="G37" s="268" t="s">
        <v>157</v>
      </c>
      <c r="H37" s="269">
        <v>50</v>
      </c>
      <c r="I37" s="172">
        <v>15.877103309999999</v>
      </c>
      <c r="J37" s="173">
        <f t="shared" si="3"/>
        <v>793.8551655</v>
      </c>
      <c r="K37" s="173">
        <f t="shared" si="4"/>
        <v>969.45592810860001</v>
      </c>
      <c r="L37" s="174">
        <f t="shared" si="2"/>
        <v>6.1888157770269526E-3</v>
      </c>
      <c r="M37" s="396"/>
      <c r="N37" s="397"/>
      <c r="O37" s="101"/>
      <c r="P37" s="99"/>
      <c r="Q37" s="99"/>
      <c r="R37" s="99"/>
      <c r="S37" s="99"/>
      <c r="T37" s="99"/>
    </row>
    <row r="38" spans="1:20" s="100" customFormat="1" ht="15" customHeight="1" outlineLevel="1" x14ac:dyDescent="0.25">
      <c r="A38" s="265" t="s">
        <v>829</v>
      </c>
      <c r="B38" s="167" t="s">
        <v>138</v>
      </c>
      <c r="C38" s="266" t="s">
        <v>830</v>
      </c>
      <c r="D38" s="446" t="s">
        <v>831</v>
      </c>
      <c r="E38" s="447"/>
      <c r="F38" s="267"/>
      <c r="G38" s="268" t="s">
        <v>832</v>
      </c>
      <c r="H38" s="269">
        <v>2</v>
      </c>
      <c r="I38" s="172">
        <v>12.709838849999999</v>
      </c>
      <c r="J38" s="173">
        <f t="shared" si="3"/>
        <v>25.419677699999998</v>
      </c>
      <c r="K38" s="173">
        <f t="shared" si="4"/>
        <v>31.042510407239998</v>
      </c>
      <c r="L38" s="174">
        <f t="shared" si="2"/>
        <v>1.9816927474121247E-4</v>
      </c>
      <c r="M38" s="396"/>
      <c r="N38" s="397"/>
      <c r="O38" s="101"/>
      <c r="P38" s="99"/>
      <c r="Q38" s="99"/>
      <c r="R38" s="99"/>
      <c r="S38" s="99"/>
      <c r="T38" s="99"/>
    </row>
    <row r="39" spans="1:20" s="100" customFormat="1" ht="15" customHeight="1" outlineLevel="1" x14ac:dyDescent="0.25">
      <c r="A39" s="265" t="s">
        <v>833</v>
      </c>
      <c r="B39" s="167" t="s">
        <v>138</v>
      </c>
      <c r="C39" s="266" t="s">
        <v>834</v>
      </c>
      <c r="D39" s="446" t="s">
        <v>835</v>
      </c>
      <c r="E39" s="447"/>
      <c r="F39" s="267"/>
      <c r="G39" s="268" t="s">
        <v>832</v>
      </c>
      <c r="H39" s="269">
        <v>4</v>
      </c>
      <c r="I39" s="172">
        <v>13.359838849999999</v>
      </c>
      <c r="J39" s="173">
        <f t="shared" si="3"/>
        <v>53.439355399999997</v>
      </c>
      <c r="K39" s="173">
        <f t="shared" si="4"/>
        <v>65.260140814479996</v>
      </c>
      <c r="L39" s="174">
        <f t="shared" si="2"/>
        <v>4.1660789043977122E-4</v>
      </c>
      <c r="M39" s="396"/>
      <c r="N39" s="397"/>
      <c r="O39" s="101"/>
      <c r="P39" s="99"/>
      <c r="Q39" s="99"/>
      <c r="R39" s="99"/>
      <c r="S39" s="99"/>
      <c r="T39" s="99"/>
    </row>
    <row r="40" spans="1:20" s="100" customFormat="1" ht="15" customHeight="1" outlineLevel="1" x14ac:dyDescent="0.25">
      <c r="A40" s="258" t="s">
        <v>150</v>
      </c>
      <c r="B40" s="259"/>
      <c r="C40" s="260"/>
      <c r="D40" s="448" t="s">
        <v>836</v>
      </c>
      <c r="E40" s="449"/>
      <c r="F40" s="263"/>
      <c r="G40" s="263"/>
      <c r="H40" s="263"/>
      <c r="I40" s="263"/>
      <c r="J40" s="263"/>
      <c r="K40" s="263"/>
      <c r="L40" s="263"/>
      <c r="M40" s="181"/>
      <c r="N40" s="182"/>
      <c r="O40" s="101"/>
      <c r="P40" s="99"/>
      <c r="Q40" s="99"/>
      <c r="R40" s="99"/>
      <c r="S40" s="99"/>
      <c r="T40" s="99"/>
    </row>
    <row r="41" spans="1:20" s="100" customFormat="1" ht="15.75" outlineLevel="1" x14ac:dyDescent="0.25">
      <c r="A41" s="265" t="s">
        <v>837</v>
      </c>
      <c r="B41" s="167" t="s">
        <v>138</v>
      </c>
      <c r="C41" s="266" t="s">
        <v>838</v>
      </c>
      <c r="D41" s="446" t="s">
        <v>839</v>
      </c>
      <c r="E41" s="447"/>
      <c r="F41" s="267"/>
      <c r="G41" s="268" t="s">
        <v>209</v>
      </c>
      <c r="H41" s="269">
        <v>10</v>
      </c>
      <c r="I41" s="172">
        <v>33.699677699999995</v>
      </c>
      <c r="J41" s="173">
        <f>I41*H41</f>
        <v>336.99677699999995</v>
      </c>
      <c r="K41" s="173">
        <f>J41*(1+$K$12)</f>
        <v>411.54046407239997</v>
      </c>
      <c r="L41" s="174">
        <f t="shared" si="2"/>
        <v>2.6271932978999221E-3</v>
      </c>
      <c r="M41" s="396"/>
      <c r="N41" s="397"/>
      <c r="O41" s="101"/>
      <c r="P41" s="99"/>
      <c r="Q41" s="99"/>
      <c r="R41" s="99"/>
      <c r="S41" s="99"/>
      <c r="T41" s="99"/>
    </row>
    <row r="42" spans="1:20" s="100" customFormat="1" ht="15" customHeight="1" outlineLevel="1" x14ac:dyDescent="0.25">
      <c r="A42" s="265" t="s">
        <v>840</v>
      </c>
      <c r="B42" s="167" t="s">
        <v>138</v>
      </c>
      <c r="C42" s="266" t="s">
        <v>841</v>
      </c>
      <c r="D42" s="446" t="s">
        <v>842</v>
      </c>
      <c r="E42" s="447"/>
      <c r="F42" s="267"/>
      <c r="G42" s="268" t="s">
        <v>209</v>
      </c>
      <c r="H42" s="269">
        <v>5</v>
      </c>
      <c r="I42" s="172">
        <v>23.83696806</v>
      </c>
      <c r="J42" s="173">
        <f>I42*H42</f>
        <v>119.1848403</v>
      </c>
      <c r="K42" s="173">
        <f>J42*(1+$K$12)</f>
        <v>145.54852697436002</v>
      </c>
      <c r="L42" s="174">
        <f t="shared" si="2"/>
        <v>9.291531403798339E-4</v>
      </c>
      <c r="M42" s="396"/>
      <c r="N42" s="397"/>
      <c r="O42" s="101"/>
      <c r="P42" s="99"/>
      <c r="Q42" s="99"/>
      <c r="R42" s="99"/>
      <c r="S42" s="99"/>
      <c r="T42" s="99"/>
    </row>
    <row r="43" spans="1:20" s="100" customFormat="1" ht="15" customHeight="1" outlineLevel="1" x14ac:dyDescent="0.25">
      <c r="A43" s="265" t="s">
        <v>843</v>
      </c>
      <c r="B43" s="167" t="s">
        <v>138</v>
      </c>
      <c r="C43" s="266" t="s">
        <v>844</v>
      </c>
      <c r="D43" s="446" t="s">
        <v>845</v>
      </c>
      <c r="E43" s="447"/>
      <c r="F43" s="267"/>
      <c r="G43" s="268" t="s">
        <v>796</v>
      </c>
      <c r="H43" s="269">
        <v>15</v>
      </c>
      <c r="I43" s="172">
        <v>14.673064749999998</v>
      </c>
      <c r="J43" s="173">
        <f>I43*H43</f>
        <v>220.09597124999996</v>
      </c>
      <c r="K43" s="173">
        <f>J43*(1+$K$12)</f>
        <v>268.78120009049996</v>
      </c>
      <c r="L43" s="174">
        <f t="shared" si="2"/>
        <v>1.7158462633094379E-3</v>
      </c>
      <c r="M43" s="396"/>
      <c r="N43" s="397"/>
      <c r="O43" s="101"/>
      <c r="P43" s="99"/>
      <c r="Q43" s="99"/>
      <c r="R43" s="99"/>
      <c r="S43" s="99"/>
      <c r="T43" s="99"/>
    </row>
    <row r="44" spans="1:20" s="100" customFormat="1" ht="15" customHeight="1" outlineLevel="1" x14ac:dyDescent="0.25">
      <c r="A44" s="258" t="s">
        <v>154</v>
      </c>
      <c r="B44" s="259"/>
      <c r="C44" s="260"/>
      <c r="D44" s="448" t="s">
        <v>846</v>
      </c>
      <c r="E44" s="449"/>
      <c r="F44" s="263"/>
      <c r="G44" s="263"/>
      <c r="H44" s="263"/>
      <c r="I44" s="263"/>
      <c r="J44" s="263"/>
      <c r="K44" s="263"/>
      <c r="L44" s="263"/>
      <c r="M44" s="181"/>
      <c r="N44" s="182"/>
      <c r="O44" s="101"/>
      <c r="P44" s="99"/>
      <c r="Q44" s="99"/>
      <c r="R44" s="99"/>
      <c r="S44" s="99"/>
      <c r="T44" s="99"/>
    </row>
    <row r="45" spans="1:20" s="100" customFormat="1" ht="15.75" customHeight="1" outlineLevel="1" x14ac:dyDescent="0.25">
      <c r="A45" s="265" t="s">
        <v>847</v>
      </c>
      <c r="B45" s="167" t="s">
        <v>138</v>
      </c>
      <c r="C45" s="266" t="s">
        <v>848</v>
      </c>
      <c r="D45" s="446" t="s">
        <v>849</v>
      </c>
      <c r="E45" s="447"/>
      <c r="F45" s="267"/>
      <c r="G45" s="268" t="s">
        <v>796</v>
      </c>
      <c r="H45" s="269">
        <v>15</v>
      </c>
      <c r="I45" s="172">
        <v>151.58380360000001</v>
      </c>
      <c r="J45" s="173">
        <f t="shared" ref="J45:J52" si="5">I45*H45</f>
        <v>2273.7570540000002</v>
      </c>
      <c r="K45" s="173">
        <f t="shared" ref="K45:K52" si="6">J45*(1+$K$12)</f>
        <v>2776.7121143448003</v>
      </c>
      <c r="L45" s="174">
        <f t="shared" si="2"/>
        <v>1.772598345449895E-2</v>
      </c>
      <c r="M45" s="396"/>
      <c r="N45" s="397"/>
      <c r="O45" s="101"/>
      <c r="P45" s="99"/>
      <c r="Q45" s="99"/>
      <c r="R45" s="99"/>
      <c r="S45" s="99"/>
      <c r="T45" s="99"/>
    </row>
    <row r="46" spans="1:20" s="100" customFormat="1" ht="15" customHeight="1" outlineLevel="1" x14ac:dyDescent="0.25">
      <c r="A46" s="265" t="s">
        <v>850</v>
      </c>
      <c r="B46" s="167" t="s">
        <v>138</v>
      </c>
      <c r="C46" s="266" t="s">
        <v>851</v>
      </c>
      <c r="D46" s="446" t="s">
        <v>852</v>
      </c>
      <c r="E46" s="447"/>
      <c r="F46" s="267"/>
      <c r="G46" s="268" t="s">
        <v>796</v>
      </c>
      <c r="H46" s="269">
        <v>6</v>
      </c>
      <c r="I46" s="172">
        <v>246.2802777</v>
      </c>
      <c r="J46" s="173">
        <f t="shared" si="5"/>
        <v>1477.6816662000001</v>
      </c>
      <c r="K46" s="173">
        <f t="shared" si="6"/>
        <v>1804.5448507634403</v>
      </c>
      <c r="L46" s="174">
        <f t="shared" si="2"/>
        <v>1.1519859045625918E-2</v>
      </c>
      <c r="M46" s="396"/>
      <c r="N46" s="397"/>
      <c r="O46" s="101"/>
      <c r="P46" s="99"/>
      <c r="Q46" s="99"/>
      <c r="R46" s="99"/>
      <c r="S46" s="99"/>
      <c r="T46" s="99"/>
    </row>
    <row r="47" spans="1:20" s="100" customFormat="1" ht="15" customHeight="1" outlineLevel="1" x14ac:dyDescent="0.25">
      <c r="A47" s="265" t="s">
        <v>853</v>
      </c>
      <c r="B47" s="251" t="s">
        <v>66</v>
      </c>
      <c r="C47" s="240">
        <v>90957</v>
      </c>
      <c r="D47" s="446" t="s">
        <v>854</v>
      </c>
      <c r="E47" s="447"/>
      <c r="F47" s="267"/>
      <c r="G47" s="268" t="s">
        <v>796</v>
      </c>
      <c r="H47" s="269">
        <v>16</v>
      </c>
      <c r="I47" s="172">
        <v>414.25</v>
      </c>
      <c r="J47" s="173">
        <f t="shared" si="5"/>
        <v>6628</v>
      </c>
      <c r="K47" s="173">
        <f t="shared" si="6"/>
        <v>8094.1136000000006</v>
      </c>
      <c r="L47" s="174">
        <f t="shared" si="2"/>
        <v>5.1671227640496649E-2</v>
      </c>
      <c r="M47" s="396"/>
      <c r="N47" s="397"/>
      <c r="O47" s="101"/>
      <c r="P47" s="99"/>
      <c r="Q47" s="99"/>
      <c r="R47" s="99"/>
      <c r="S47" s="99"/>
      <c r="T47" s="99"/>
    </row>
    <row r="48" spans="1:20" s="100" customFormat="1" ht="15" customHeight="1" outlineLevel="1" x14ac:dyDescent="0.25">
      <c r="A48" s="265" t="s">
        <v>855</v>
      </c>
      <c r="B48" s="251" t="s">
        <v>66</v>
      </c>
      <c r="C48" s="240">
        <v>91027</v>
      </c>
      <c r="D48" s="446" t="s">
        <v>856</v>
      </c>
      <c r="E48" s="447"/>
      <c r="F48" s="267"/>
      <c r="G48" s="268" t="s">
        <v>796</v>
      </c>
      <c r="H48" s="269">
        <v>5</v>
      </c>
      <c r="I48" s="172">
        <v>231.99</v>
      </c>
      <c r="J48" s="173">
        <f t="shared" si="5"/>
        <v>1159.95</v>
      </c>
      <c r="K48" s="173">
        <f t="shared" si="6"/>
        <v>1416.5309400000001</v>
      </c>
      <c r="L48" s="174">
        <f t="shared" si="2"/>
        <v>9.0428546321053242E-3</v>
      </c>
      <c r="M48" s="181"/>
      <c r="N48" s="182"/>
      <c r="O48" s="101"/>
      <c r="P48" s="99"/>
      <c r="Q48" s="99"/>
      <c r="R48" s="99"/>
      <c r="S48" s="99"/>
      <c r="T48" s="99"/>
    </row>
    <row r="49" spans="1:20" s="100" customFormat="1" ht="15.75" customHeight="1" outlineLevel="1" x14ac:dyDescent="0.25">
      <c r="A49" s="265" t="s">
        <v>857</v>
      </c>
      <c r="B49" s="167" t="s">
        <v>138</v>
      </c>
      <c r="C49" s="266" t="s">
        <v>858</v>
      </c>
      <c r="D49" s="446" t="s">
        <v>859</v>
      </c>
      <c r="E49" s="447"/>
      <c r="F49" s="267"/>
      <c r="G49" s="268" t="s">
        <v>796</v>
      </c>
      <c r="H49" s="269">
        <v>20</v>
      </c>
      <c r="I49" s="172">
        <v>108.69247399999998</v>
      </c>
      <c r="J49" s="173">
        <f t="shared" si="5"/>
        <v>2173.8494799999994</v>
      </c>
      <c r="K49" s="173">
        <f t="shared" si="6"/>
        <v>2654.7049849759992</v>
      </c>
      <c r="L49" s="174">
        <f t="shared" si="2"/>
        <v>1.6947113961565362E-2</v>
      </c>
      <c r="M49" s="396"/>
      <c r="N49" s="397"/>
      <c r="O49" s="101"/>
      <c r="P49" s="99"/>
      <c r="Q49" s="99"/>
      <c r="R49" s="99"/>
      <c r="S49" s="99"/>
      <c r="T49" s="99"/>
    </row>
    <row r="50" spans="1:20" s="100" customFormat="1" ht="15" customHeight="1" outlineLevel="1" x14ac:dyDescent="0.25">
      <c r="A50" s="265" t="s">
        <v>860</v>
      </c>
      <c r="B50" s="167" t="s">
        <v>138</v>
      </c>
      <c r="C50" s="266" t="s">
        <v>861</v>
      </c>
      <c r="D50" s="446" t="s">
        <v>862</v>
      </c>
      <c r="E50" s="447"/>
      <c r="F50" s="267"/>
      <c r="G50" s="268" t="s">
        <v>796</v>
      </c>
      <c r="H50" s="269">
        <v>10</v>
      </c>
      <c r="I50" s="172">
        <v>289.47247399999998</v>
      </c>
      <c r="J50" s="173">
        <f t="shared" si="5"/>
        <v>2894.7247399999997</v>
      </c>
      <c r="K50" s="173">
        <f t="shared" si="6"/>
        <v>3535.0378524879998</v>
      </c>
      <c r="L50" s="174">
        <f t="shared" si="2"/>
        <v>2.2566985666432931E-2</v>
      </c>
      <c r="M50" s="396"/>
      <c r="N50" s="397"/>
      <c r="O50" s="101"/>
      <c r="P50" s="99"/>
      <c r="Q50" s="99"/>
      <c r="R50" s="99"/>
      <c r="S50" s="99"/>
      <c r="T50" s="99"/>
    </row>
    <row r="51" spans="1:20" s="100" customFormat="1" ht="15" customHeight="1" outlineLevel="1" x14ac:dyDescent="0.25">
      <c r="A51" s="265" t="s">
        <v>863</v>
      </c>
      <c r="B51" s="167" t="s">
        <v>138</v>
      </c>
      <c r="C51" s="266" t="s">
        <v>864</v>
      </c>
      <c r="D51" s="446" t="s">
        <v>865</v>
      </c>
      <c r="E51" s="447"/>
      <c r="F51" s="267"/>
      <c r="G51" s="268" t="s">
        <v>796</v>
      </c>
      <c r="H51" s="269">
        <v>10</v>
      </c>
      <c r="I51" s="172">
        <v>1590.684945</v>
      </c>
      <c r="J51" s="173">
        <f t="shared" si="5"/>
        <v>15906.84945</v>
      </c>
      <c r="K51" s="173">
        <f t="shared" si="6"/>
        <v>19425.444548340001</v>
      </c>
      <c r="L51" s="174">
        <f t="shared" si="2"/>
        <v>0.12400821348431788</v>
      </c>
      <c r="M51" s="396"/>
      <c r="N51" s="397"/>
      <c r="O51" s="101"/>
      <c r="P51" s="99"/>
      <c r="Q51" s="99"/>
      <c r="R51" s="99"/>
      <c r="S51" s="99"/>
      <c r="T51" s="99"/>
    </row>
    <row r="52" spans="1:20" s="100" customFormat="1" ht="15" customHeight="1" outlineLevel="1" x14ac:dyDescent="0.25">
      <c r="A52" s="265" t="s">
        <v>866</v>
      </c>
      <c r="B52" s="167" t="s">
        <v>138</v>
      </c>
      <c r="C52" s="266" t="s">
        <v>867</v>
      </c>
      <c r="D52" s="446" t="s">
        <v>868</v>
      </c>
      <c r="E52" s="447"/>
      <c r="F52" s="267"/>
      <c r="G52" s="268" t="s">
        <v>796</v>
      </c>
      <c r="H52" s="269">
        <v>20</v>
      </c>
      <c r="I52" s="172">
        <v>891.82183699999996</v>
      </c>
      <c r="J52" s="173">
        <f t="shared" si="5"/>
        <v>17836.436739999997</v>
      </c>
      <c r="K52" s="173">
        <f t="shared" si="6"/>
        <v>21781.856546887997</v>
      </c>
      <c r="L52" s="174">
        <f t="shared" si="2"/>
        <v>0.13905108374892242</v>
      </c>
      <c r="M52" s="396"/>
      <c r="N52" s="397"/>
      <c r="O52" s="101"/>
      <c r="P52" s="99"/>
      <c r="Q52" s="99"/>
      <c r="R52" s="99"/>
      <c r="S52" s="99"/>
      <c r="T52" s="99"/>
    </row>
    <row r="53" spans="1:20" s="100" customFormat="1" ht="15" customHeight="1" outlineLevel="1" x14ac:dyDescent="0.25">
      <c r="A53" s="258" t="s">
        <v>158</v>
      </c>
      <c r="B53" s="259"/>
      <c r="C53" s="260"/>
      <c r="D53" s="448" t="s">
        <v>836</v>
      </c>
      <c r="E53" s="449"/>
      <c r="F53" s="263"/>
      <c r="G53" s="263"/>
      <c r="H53" s="263"/>
      <c r="I53" s="263"/>
      <c r="J53" s="263"/>
      <c r="K53" s="263"/>
      <c r="L53" s="263"/>
      <c r="M53" s="181"/>
      <c r="N53" s="182"/>
      <c r="O53" s="101"/>
      <c r="P53" s="99"/>
      <c r="Q53" s="99"/>
      <c r="R53" s="99"/>
      <c r="S53" s="99"/>
      <c r="T53" s="99"/>
    </row>
    <row r="54" spans="1:20" s="100" customFormat="1" ht="15.75" outlineLevel="1" x14ac:dyDescent="0.25">
      <c r="A54" s="265" t="s">
        <v>869</v>
      </c>
      <c r="B54" s="167" t="s">
        <v>138</v>
      </c>
      <c r="C54" s="266" t="s">
        <v>870</v>
      </c>
      <c r="D54" s="446" t="s">
        <v>871</v>
      </c>
      <c r="E54" s="447"/>
      <c r="F54" s="267"/>
      <c r="G54" s="268" t="s">
        <v>157</v>
      </c>
      <c r="H54" s="269">
        <v>200</v>
      </c>
      <c r="I54" s="172">
        <v>7.3841903600000007</v>
      </c>
      <c r="J54" s="173">
        <f>I54*H54</f>
        <v>1476.8380720000002</v>
      </c>
      <c r="K54" s="173">
        <f>J54*(1+$K$12)</f>
        <v>1803.5146535264005</v>
      </c>
      <c r="L54" s="174">
        <f t="shared" si="2"/>
        <v>1.151328246929152E-2</v>
      </c>
      <c r="M54" s="396"/>
      <c r="N54" s="397"/>
      <c r="O54" s="101"/>
      <c r="P54" s="99"/>
      <c r="Q54" s="99"/>
      <c r="R54" s="99"/>
      <c r="S54" s="99"/>
      <c r="T54" s="99"/>
    </row>
    <row r="55" spans="1:20" s="100" customFormat="1" ht="15" customHeight="1" outlineLevel="1" x14ac:dyDescent="0.25">
      <c r="A55" s="265" t="s">
        <v>872</v>
      </c>
      <c r="B55" s="167" t="s">
        <v>138</v>
      </c>
      <c r="C55" s="240" t="s">
        <v>873</v>
      </c>
      <c r="D55" s="446" t="s">
        <v>874</v>
      </c>
      <c r="E55" s="447"/>
      <c r="F55" s="267"/>
      <c r="G55" s="209" t="s">
        <v>319</v>
      </c>
      <c r="H55" s="269">
        <f>48*2</f>
        <v>96</v>
      </c>
      <c r="I55" s="172">
        <v>154.35612949999998</v>
      </c>
      <c r="J55" s="173">
        <f>I55*H55</f>
        <v>14818.188431999999</v>
      </c>
      <c r="K55" s="173">
        <f>J55*(1+$K$12)</f>
        <v>18095.9717131584</v>
      </c>
      <c r="L55" s="174">
        <f t="shared" si="2"/>
        <v>0.11552112065323568</v>
      </c>
      <c r="M55" s="396"/>
      <c r="N55" s="397"/>
      <c r="O55" s="101"/>
      <c r="P55" s="99"/>
      <c r="Q55" s="99"/>
      <c r="R55" s="99"/>
      <c r="S55" s="99"/>
      <c r="T55" s="99"/>
    </row>
    <row r="56" spans="1:20" s="100" customFormat="1" ht="15" customHeight="1" outlineLevel="1" x14ac:dyDescent="0.25">
      <c r="A56" s="265" t="s">
        <v>875</v>
      </c>
      <c r="B56" s="167" t="s">
        <v>138</v>
      </c>
      <c r="C56" s="240" t="s">
        <v>876</v>
      </c>
      <c r="D56" s="446" t="s">
        <v>877</v>
      </c>
      <c r="E56" s="447"/>
      <c r="F56" s="267"/>
      <c r="G56" s="209" t="s">
        <v>319</v>
      </c>
      <c r="H56" s="269">
        <f>48*2</f>
        <v>96</v>
      </c>
      <c r="I56" s="172">
        <v>31.13661295</v>
      </c>
      <c r="J56" s="173">
        <f>I56*H56</f>
        <v>2989.1148432</v>
      </c>
      <c r="K56" s="173">
        <f>J56*(1+$K$12)</f>
        <v>3650.3070465158403</v>
      </c>
      <c r="L56" s="174">
        <f t="shared" si="2"/>
        <v>2.3302841506725205E-2</v>
      </c>
      <c r="M56" s="396"/>
      <c r="N56" s="397"/>
      <c r="O56" s="101"/>
      <c r="P56" s="99"/>
      <c r="Q56" s="99"/>
      <c r="R56" s="99"/>
      <c r="S56" s="99"/>
      <c r="T56" s="99"/>
    </row>
    <row r="57" spans="1:20" s="100" customFormat="1" ht="15" customHeight="1" outlineLevel="1" x14ac:dyDescent="0.25">
      <c r="A57" s="265" t="s">
        <v>878</v>
      </c>
      <c r="B57" s="251" t="s">
        <v>66</v>
      </c>
      <c r="C57" s="240">
        <v>90692</v>
      </c>
      <c r="D57" s="446" t="s">
        <v>879</v>
      </c>
      <c r="E57" s="447"/>
      <c r="F57" s="267"/>
      <c r="G57" s="268" t="s">
        <v>157</v>
      </c>
      <c r="H57" s="269">
        <f>360*2</f>
        <v>720</v>
      </c>
      <c r="I57" s="172">
        <v>14.28</v>
      </c>
      <c r="J57" s="173">
        <f>I57*H57</f>
        <v>10281.6</v>
      </c>
      <c r="K57" s="173">
        <f>J57*(1+$K$12)</f>
        <v>12555.889920000001</v>
      </c>
      <c r="L57" s="174">
        <f t="shared" si="2"/>
        <v>8.0154329225789134E-2</v>
      </c>
      <c r="M57" s="181"/>
      <c r="N57" s="182"/>
      <c r="O57" s="101"/>
      <c r="P57" s="99"/>
      <c r="Q57" s="99"/>
      <c r="R57" s="99"/>
      <c r="S57" s="99"/>
      <c r="T57" s="99"/>
    </row>
    <row r="58" spans="1:20" s="100" customFormat="1" ht="15.75" customHeight="1" outlineLevel="1" x14ac:dyDescent="0.25">
      <c r="A58" s="258" t="s">
        <v>161</v>
      </c>
      <c r="B58" s="259"/>
      <c r="C58" s="260"/>
      <c r="D58" s="448" t="s">
        <v>836</v>
      </c>
      <c r="E58" s="449"/>
      <c r="F58" s="263"/>
      <c r="G58" s="263"/>
      <c r="H58" s="263"/>
      <c r="I58" s="263"/>
      <c r="J58" s="263"/>
      <c r="K58" s="263"/>
      <c r="L58" s="263"/>
      <c r="M58" s="396"/>
      <c r="N58" s="397"/>
      <c r="O58" s="101"/>
      <c r="P58" s="99"/>
      <c r="Q58" s="99"/>
      <c r="R58" s="99"/>
      <c r="S58" s="99"/>
      <c r="T58" s="99"/>
    </row>
    <row r="59" spans="1:20" s="100" customFormat="1" ht="15" customHeight="1" outlineLevel="1" x14ac:dyDescent="0.25">
      <c r="A59" s="250" t="s">
        <v>880</v>
      </c>
      <c r="B59" s="251" t="s">
        <v>75</v>
      </c>
      <c r="C59" s="252">
        <v>700000040</v>
      </c>
      <c r="D59" s="452" t="s">
        <v>881</v>
      </c>
      <c r="E59" s="453"/>
      <c r="F59" s="253"/>
      <c r="G59" s="268" t="s">
        <v>796</v>
      </c>
      <c r="H59" s="285">
        <v>1</v>
      </c>
      <c r="I59" s="172">
        <v>2504.0266079999997</v>
      </c>
      <c r="J59" s="173">
        <f>I59*H59</f>
        <v>2504.0266079999997</v>
      </c>
      <c r="K59" s="173">
        <f>J59*(1+$K$12)</f>
        <v>3057.9172936895998</v>
      </c>
      <c r="L59" s="174">
        <f t="shared" ref="L59" si="7">K59/$K$60</f>
        <v>1.9521141955315124E-2</v>
      </c>
      <c r="M59" s="181"/>
      <c r="N59" s="182"/>
      <c r="O59" s="101"/>
      <c r="P59" s="99"/>
      <c r="Q59" s="99"/>
      <c r="R59" s="99"/>
      <c r="S59" s="99"/>
      <c r="T59" s="99"/>
    </row>
    <row r="60" spans="1:20" ht="36.75" customHeight="1" x14ac:dyDescent="0.25">
      <c r="A60" s="210"/>
      <c r="B60" s="210"/>
      <c r="C60" s="211"/>
      <c r="D60" s="400" t="s">
        <v>64</v>
      </c>
      <c r="E60" s="400"/>
      <c r="F60" s="400"/>
      <c r="G60" s="400"/>
      <c r="H60" s="400"/>
      <c r="I60" s="400"/>
      <c r="J60" s="212">
        <f>SUBTOTAL(9,J14:J59)</f>
        <v>128272.54746324998</v>
      </c>
      <c r="K60" s="212">
        <f>SUBTOTAL(9,K14:K59)</f>
        <v>156646.43496212087</v>
      </c>
      <c r="L60" s="213">
        <f>SUBTOTAL(9,L14:L59)</f>
        <v>1</v>
      </c>
      <c r="M60" s="401"/>
      <c r="N60" s="401"/>
      <c r="P60" s="99"/>
      <c r="Q60" s="99"/>
      <c r="R60" s="99"/>
      <c r="S60" s="99"/>
      <c r="T60" s="99"/>
    </row>
  </sheetData>
  <mergeCells count="106">
    <mergeCell ref="F5:H5"/>
    <mergeCell ref="F6:H6"/>
    <mergeCell ref="D7:H7"/>
    <mergeCell ref="D8:H8"/>
    <mergeCell ref="D9:J9"/>
    <mergeCell ref="D10:J10"/>
    <mergeCell ref="D1:J2"/>
    <mergeCell ref="K2:N2"/>
    <mergeCell ref="D3:H3"/>
    <mergeCell ref="I3:J3"/>
    <mergeCell ref="M3:N3"/>
    <mergeCell ref="D4:H4"/>
    <mergeCell ref="I4:J4"/>
    <mergeCell ref="H11:H12"/>
    <mergeCell ref="I11:I12"/>
    <mergeCell ref="J11:J12"/>
    <mergeCell ref="L11:L12"/>
    <mergeCell ref="M11:N12"/>
    <mergeCell ref="D14:E14"/>
    <mergeCell ref="M14:N14"/>
    <mergeCell ref="A11:A12"/>
    <mergeCell ref="B11:B12"/>
    <mergeCell ref="C11:C12"/>
    <mergeCell ref="D11:E12"/>
    <mergeCell ref="F11:F12"/>
    <mergeCell ref="G11:G12"/>
    <mergeCell ref="D19:E19"/>
    <mergeCell ref="M19:N19"/>
    <mergeCell ref="D20:E20"/>
    <mergeCell ref="M20:N20"/>
    <mergeCell ref="D21:E21"/>
    <mergeCell ref="M21:N21"/>
    <mergeCell ref="M15:N15"/>
    <mergeCell ref="D16:E16"/>
    <mergeCell ref="M16:N16"/>
    <mergeCell ref="D17:E17"/>
    <mergeCell ref="M17:N17"/>
    <mergeCell ref="D18:E18"/>
    <mergeCell ref="D26:E26"/>
    <mergeCell ref="M26:N26"/>
    <mergeCell ref="D27:E27"/>
    <mergeCell ref="D28:E28"/>
    <mergeCell ref="M28:N28"/>
    <mergeCell ref="D29:E29"/>
    <mergeCell ref="M29:N29"/>
    <mergeCell ref="D22:E22"/>
    <mergeCell ref="M22:N22"/>
    <mergeCell ref="D23:E23"/>
    <mergeCell ref="D24:E24"/>
    <mergeCell ref="M24:N24"/>
    <mergeCell ref="D25:E25"/>
    <mergeCell ref="M25:N25"/>
    <mergeCell ref="D34:E34"/>
    <mergeCell ref="M34:N34"/>
    <mergeCell ref="D35:E35"/>
    <mergeCell ref="D36:E36"/>
    <mergeCell ref="M36:N36"/>
    <mergeCell ref="D37:E37"/>
    <mergeCell ref="M37:N37"/>
    <mergeCell ref="D30:E30"/>
    <mergeCell ref="M30:N30"/>
    <mergeCell ref="D31:E31"/>
    <mergeCell ref="D32:E32"/>
    <mergeCell ref="M32:N32"/>
    <mergeCell ref="D33:E33"/>
    <mergeCell ref="M33:N33"/>
    <mergeCell ref="D42:E42"/>
    <mergeCell ref="M42:N42"/>
    <mergeCell ref="D43:E43"/>
    <mergeCell ref="M43:N43"/>
    <mergeCell ref="D44:E44"/>
    <mergeCell ref="D45:E45"/>
    <mergeCell ref="M45:N45"/>
    <mergeCell ref="D38:E38"/>
    <mergeCell ref="M38:N38"/>
    <mergeCell ref="D39:E39"/>
    <mergeCell ref="M39:N39"/>
    <mergeCell ref="D40:E40"/>
    <mergeCell ref="D41:E41"/>
    <mergeCell ref="M41:N41"/>
    <mergeCell ref="D50:E50"/>
    <mergeCell ref="M50:N50"/>
    <mergeCell ref="D51:E51"/>
    <mergeCell ref="M51:N51"/>
    <mergeCell ref="D52:E52"/>
    <mergeCell ref="M52:N52"/>
    <mergeCell ref="D46:E46"/>
    <mergeCell ref="M46:N46"/>
    <mergeCell ref="D47:E47"/>
    <mergeCell ref="M47:N47"/>
    <mergeCell ref="D48:E48"/>
    <mergeCell ref="D49:E49"/>
    <mergeCell ref="M49:N49"/>
    <mergeCell ref="D57:E57"/>
    <mergeCell ref="D58:E58"/>
    <mergeCell ref="M58:N58"/>
    <mergeCell ref="D59:E59"/>
    <mergeCell ref="D60:I60"/>
    <mergeCell ref="M60:N60"/>
    <mergeCell ref="D53:E53"/>
    <mergeCell ref="D54:E54"/>
    <mergeCell ref="M54:N54"/>
    <mergeCell ref="D55:E55"/>
    <mergeCell ref="M55:N55"/>
    <mergeCell ref="D56:E56"/>
    <mergeCell ref="M56:N56"/>
  </mergeCells>
  <conditionalFormatting sqref="B14:B15">
    <cfRule type="containsText" dxfId="151" priority="145" operator="containsText" text="PESQUISA DE MERCADO">
      <formula>NOT(ISERROR(SEARCH("PESQUISA DE MERCADO",B14)))</formula>
    </cfRule>
    <cfRule type="containsText" dxfId="150" priority="146" operator="containsText" text="CPU">
      <formula>NOT(ISERROR(SEARCH("CPU",B14)))</formula>
    </cfRule>
    <cfRule type="containsText" dxfId="149" priority="147" operator="containsText" text="LICITADO">
      <formula>NOT(ISERROR(SEARCH("LICITADO",B14)))</formula>
    </cfRule>
    <cfRule type="containsText" dxfId="148" priority="148" operator="containsText" text="OUTROS">
      <formula>NOT(ISERROR(SEARCH("OUTROS",B14)))</formula>
    </cfRule>
    <cfRule type="containsText" dxfId="147" priority="149" operator="containsText" text="SINAPI">
      <formula>NOT(ISERROR(SEARCH("SINAPI",B14)))</formula>
    </cfRule>
    <cfRule type="containsText" dxfId="146" priority="150" operator="containsText" text="SIURB-INFRA">
      <formula>NOT(ISERROR(SEARCH("SIURB-INFRA",B14)))</formula>
    </cfRule>
    <cfRule type="containsText" dxfId="145" priority="151" operator="containsText" text="SIURB-EDIF">
      <formula>NOT(ISERROR(SEARCH("SIURB-EDIF",B14)))</formula>
    </cfRule>
    <cfRule type="containsText" dxfId="144" priority="152" operator="containsText" text="CPOS">
      <formula>NOT(ISERROR(SEARCH("CPOS",B14)))</formula>
    </cfRule>
  </conditionalFormatting>
  <conditionalFormatting sqref="B59">
    <cfRule type="containsText" dxfId="143" priority="137" operator="containsText" text="PESQUISA DE MERCADO">
      <formula>NOT(ISERROR(SEARCH("PESQUISA DE MERCADO",B59)))</formula>
    </cfRule>
    <cfRule type="containsText" dxfId="142" priority="138" operator="containsText" text="CPU">
      <formula>NOT(ISERROR(SEARCH("CPU",B59)))</formula>
    </cfRule>
    <cfRule type="containsText" dxfId="141" priority="139" operator="containsText" text="LICITADO">
      <formula>NOT(ISERROR(SEARCH("LICITADO",B59)))</formula>
    </cfRule>
    <cfRule type="containsText" dxfId="140" priority="140" operator="containsText" text="OUTROS">
      <formula>NOT(ISERROR(SEARCH("OUTROS",B59)))</formula>
    </cfRule>
    <cfRule type="containsText" dxfId="139" priority="141" operator="containsText" text="SINAPI">
      <formula>NOT(ISERROR(SEARCH("SINAPI",B59)))</formula>
    </cfRule>
    <cfRule type="containsText" dxfId="138" priority="142" operator="containsText" text="SIURB-INFRA">
      <formula>NOT(ISERROR(SEARCH("SIURB-INFRA",B59)))</formula>
    </cfRule>
    <cfRule type="containsText" dxfId="137" priority="143" operator="containsText" text="SIURB-EDIF">
      <formula>NOT(ISERROR(SEARCH("SIURB-EDIF",B59)))</formula>
    </cfRule>
    <cfRule type="containsText" dxfId="136" priority="144" operator="containsText" text="CPOS">
      <formula>NOT(ISERROR(SEARCH("CPOS",B59)))</formula>
    </cfRule>
  </conditionalFormatting>
  <conditionalFormatting sqref="B26">
    <cfRule type="containsText" dxfId="135" priority="129" operator="containsText" text="PESQUISA DE MERCADO">
      <formula>NOT(ISERROR(SEARCH("PESQUISA DE MERCADO",B26)))</formula>
    </cfRule>
    <cfRule type="containsText" dxfId="134" priority="130" operator="containsText" text="CPU">
      <formula>NOT(ISERROR(SEARCH("CPU",B26)))</formula>
    </cfRule>
    <cfRule type="containsText" dxfId="133" priority="131" operator="containsText" text="LICITADO">
      <formula>NOT(ISERROR(SEARCH("LICITADO",B26)))</formula>
    </cfRule>
    <cfRule type="containsText" dxfId="132" priority="132" operator="containsText" text="OUTROS">
      <formula>NOT(ISERROR(SEARCH("OUTROS",B26)))</formula>
    </cfRule>
    <cfRule type="containsText" dxfId="131" priority="133" operator="containsText" text="SINAPI">
      <formula>NOT(ISERROR(SEARCH("SINAPI",B26)))</formula>
    </cfRule>
    <cfRule type="containsText" dxfId="130" priority="134" operator="containsText" text="SIURB-INFRA">
      <formula>NOT(ISERROR(SEARCH("SIURB-INFRA",B26)))</formula>
    </cfRule>
    <cfRule type="containsText" dxfId="129" priority="135" operator="containsText" text="SIURB-EDIF">
      <formula>NOT(ISERROR(SEARCH("SIURB-EDIF",B26)))</formula>
    </cfRule>
    <cfRule type="containsText" dxfId="128" priority="136" operator="containsText" text="CPOS">
      <formula>NOT(ISERROR(SEARCH("CPOS",B26)))</formula>
    </cfRule>
  </conditionalFormatting>
  <conditionalFormatting sqref="B22">
    <cfRule type="containsText" dxfId="127" priority="121" operator="containsText" text="PESQUISA DE MERCADO">
      <formula>NOT(ISERROR(SEARCH("PESQUISA DE MERCADO",B22)))</formula>
    </cfRule>
    <cfRule type="containsText" dxfId="126" priority="122" operator="containsText" text="CPU">
      <formula>NOT(ISERROR(SEARCH("CPU",B22)))</formula>
    </cfRule>
    <cfRule type="containsText" dxfId="125" priority="123" operator="containsText" text="LICITADO">
      <formula>NOT(ISERROR(SEARCH("LICITADO",B22)))</formula>
    </cfRule>
    <cfRule type="containsText" dxfId="124" priority="124" operator="containsText" text="OUTROS">
      <formula>NOT(ISERROR(SEARCH("OUTROS",B22)))</formula>
    </cfRule>
    <cfRule type="containsText" dxfId="123" priority="125" operator="containsText" text="SINAPI">
      <formula>NOT(ISERROR(SEARCH("SINAPI",B22)))</formula>
    </cfRule>
    <cfRule type="containsText" dxfId="122" priority="126" operator="containsText" text="SIURB-INFRA">
      <formula>NOT(ISERROR(SEARCH("SIURB-INFRA",B22)))</formula>
    </cfRule>
    <cfRule type="containsText" dxfId="121" priority="127" operator="containsText" text="SIURB-EDIF">
      <formula>NOT(ISERROR(SEARCH("SIURB-EDIF",B22)))</formula>
    </cfRule>
    <cfRule type="containsText" dxfId="120" priority="128" operator="containsText" text="CPOS">
      <formula>NOT(ISERROR(SEARCH("CPOS",B22)))</formula>
    </cfRule>
  </conditionalFormatting>
  <conditionalFormatting sqref="B27">
    <cfRule type="containsText" dxfId="119" priority="113" operator="containsText" text="PESQUISA DE MERCADO">
      <formula>NOT(ISERROR(SEARCH("PESQUISA DE MERCADO",B27)))</formula>
    </cfRule>
    <cfRule type="containsText" dxfId="118" priority="114" operator="containsText" text="CPU">
      <formula>NOT(ISERROR(SEARCH("CPU",B27)))</formula>
    </cfRule>
    <cfRule type="containsText" dxfId="117" priority="115" operator="containsText" text="LICITADO">
      <formula>NOT(ISERROR(SEARCH("LICITADO",B27)))</formula>
    </cfRule>
    <cfRule type="containsText" dxfId="116" priority="116" operator="containsText" text="OUTROS">
      <formula>NOT(ISERROR(SEARCH("OUTROS",B27)))</formula>
    </cfRule>
    <cfRule type="containsText" dxfId="115" priority="117" operator="containsText" text="SINAPI">
      <formula>NOT(ISERROR(SEARCH("SINAPI",B27)))</formula>
    </cfRule>
    <cfRule type="containsText" dxfId="114" priority="118" operator="containsText" text="SIURB-INFRA">
      <formula>NOT(ISERROR(SEARCH("SIURB-INFRA",B27)))</formula>
    </cfRule>
    <cfRule type="containsText" dxfId="113" priority="119" operator="containsText" text="SIURB-EDIF">
      <formula>NOT(ISERROR(SEARCH("SIURB-EDIF",B27)))</formula>
    </cfRule>
    <cfRule type="containsText" dxfId="112" priority="120" operator="containsText" text="CPOS">
      <formula>NOT(ISERROR(SEARCH("CPOS",B27)))</formula>
    </cfRule>
  </conditionalFormatting>
  <conditionalFormatting sqref="B40">
    <cfRule type="containsText" dxfId="111" priority="105" operator="containsText" text="PESQUISA DE MERCADO">
      <formula>NOT(ISERROR(SEARCH("PESQUISA DE MERCADO",B40)))</formula>
    </cfRule>
    <cfRule type="containsText" dxfId="110" priority="106" operator="containsText" text="CPU">
      <formula>NOT(ISERROR(SEARCH("CPU",B40)))</formula>
    </cfRule>
    <cfRule type="containsText" dxfId="109" priority="107" operator="containsText" text="LICITADO">
      <formula>NOT(ISERROR(SEARCH("LICITADO",B40)))</formula>
    </cfRule>
    <cfRule type="containsText" dxfId="108" priority="108" operator="containsText" text="OUTROS">
      <formula>NOT(ISERROR(SEARCH("OUTROS",B40)))</formula>
    </cfRule>
    <cfRule type="containsText" dxfId="107" priority="109" operator="containsText" text="SINAPI">
      <formula>NOT(ISERROR(SEARCH("SINAPI",B40)))</formula>
    </cfRule>
    <cfRule type="containsText" dxfId="106" priority="110" operator="containsText" text="SIURB-INFRA">
      <formula>NOT(ISERROR(SEARCH("SIURB-INFRA",B40)))</formula>
    </cfRule>
    <cfRule type="containsText" dxfId="105" priority="111" operator="containsText" text="SIURB-EDIF">
      <formula>NOT(ISERROR(SEARCH("SIURB-EDIF",B40)))</formula>
    </cfRule>
    <cfRule type="containsText" dxfId="104" priority="112" operator="containsText" text="CPOS">
      <formula>NOT(ISERROR(SEARCH("CPOS",B40)))</formula>
    </cfRule>
  </conditionalFormatting>
  <conditionalFormatting sqref="B44">
    <cfRule type="containsText" dxfId="103" priority="97" operator="containsText" text="PESQUISA DE MERCADO">
      <formula>NOT(ISERROR(SEARCH("PESQUISA DE MERCADO",B44)))</formula>
    </cfRule>
    <cfRule type="containsText" dxfId="102" priority="98" operator="containsText" text="CPU">
      <formula>NOT(ISERROR(SEARCH("CPU",B44)))</formula>
    </cfRule>
    <cfRule type="containsText" dxfId="101" priority="99" operator="containsText" text="LICITADO">
      <formula>NOT(ISERROR(SEARCH("LICITADO",B44)))</formula>
    </cfRule>
    <cfRule type="containsText" dxfId="100" priority="100" operator="containsText" text="OUTROS">
      <formula>NOT(ISERROR(SEARCH("OUTROS",B44)))</formula>
    </cfRule>
    <cfRule type="containsText" dxfId="99" priority="101" operator="containsText" text="SINAPI">
      <formula>NOT(ISERROR(SEARCH("SINAPI",B44)))</formula>
    </cfRule>
    <cfRule type="containsText" dxfId="98" priority="102" operator="containsText" text="SIURB-INFRA">
      <formula>NOT(ISERROR(SEARCH("SIURB-INFRA",B44)))</formula>
    </cfRule>
    <cfRule type="containsText" dxfId="97" priority="103" operator="containsText" text="SIURB-EDIF">
      <formula>NOT(ISERROR(SEARCH("SIURB-EDIF",B44)))</formula>
    </cfRule>
    <cfRule type="containsText" dxfId="96" priority="104" operator="containsText" text="CPOS">
      <formula>NOT(ISERROR(SEARCH("CPOS",B44)))</formula>
    </cfRule>
  </conditionalFormatting>
  <conditionalFormatting sqref="B47">
    <cfRule type="containsText" dxfId="95" priority="89" operator="containsText" text="PESQUISA DE MERCADO">
      <formula>NOT(ISERROR(SEARCH("PESQUISA DE MERCADO",B47)))</formula>
    </cfRule>
    <cfRule type="containsText" dxfId="94" priority="90" operator="containsText" text="CPU">
      <formula>NOT(ISERROR(SEARCH("CPU",B47)))</formula>
    </cfRule>
    <cfRule type="containsText" dxfId="93" priority="91" operator="containsText" text="LICITADO">
      <formula>NOT(ISERROR(SEARCH("LICITADO",B47)))</formula>
    </cfRule>
    <cfRule type="containsText" dxfId="92" priority="92" operator="containsText" text="OUTROS">
      <formula>NOT(ISERROR(SEARCH("OUTROS",B47)))</formula>
    </cfRule>
    <cfRule type="containsText" dxfId="91" priority="93" operator="containsText" text="SINAPI">
      <formula>NOT(ISERROR(SEARCH("SINAPI",B47)))</formula>
    </cfRule>
    <cfRule type="containsText" dxfId="90" priority="94" operator="containsText" text="SIURB-INFRA">
      <formula>NOT(ISERROR(SEARCH("SIURB-INFRA",B47)))</formula>
    </cfRule>
    <cfRule type="containsText" dxfId="89" priority="95" operator="containsText" text="SIURB-EDIF">
      <formula>NOT(ISERROR(SEARCH("SIURB-EDIF",B47)))</formula>
    </cfRule>
    <cfRule type="containsText" dxfId="88" priority="96" operator="containsText" text="CPOS">
      <formula>NOT(ISERROR(SEARCH("CPOS",B47)))</formula>
    </cfRule>
  </conditionalFormatting>
  <conditionalFormatting sqref="B48">
    <cfRule type="containsText" dxfId="87" priority="81" operator="containsText" text="PESQUISA DE MERCADO">
      <formula>NOT(ISERROR(SEARCH("PESQUISA DE MERCADO",B48)))</formula>
    </cfRule>
    <cfRule type="containsText" dxfId="86" priority="82" operator="containsText" text="CPU">
      <formula>NOT(ISERROR(SEARCH("CPU",B48)))</formula>
    </cfRule>
    <cfRule type="containsText" dxfId="85" priority="83" operator="containsText" text="LICITADO">
      <formula>NOT(ISERROR(SEARCH("LICITADO",B48)))</formula>
    </cfRule>
    <cfRule type="containsText" dxfId="84" priority="84" operator="containsText" text="OUTROS">
      <formula>NOT(ISERROR(SEARCH("OUTROS",B48)))</formula>
    </cfRule>
    <cfRule type="containsText" dxfId="83" priority="85" operator="containsText" text="SINAPI">
      <formula>NOT(ISERROR(SEARCH("SINAPI",B48)))</formula>
    </cfRule>
    <cfRule type="containsText" dxfId="82" priority="86" operator="containsText" text="SIURB-INFRA">
      <formula>NOT(ISERROR(SEARCH("SIURB-INFRA",B48)))</formula>
    </cfRule>
    <cfRule type="containsText" dxfId="81" priority="87" operator="containsText" text="SIURB-EDIF">
      <formula>NOT(ISERROR(SEARCH("SIURB-EDIF",B48)))</formula>
    </cfRule>
    <cfRule type="containsText" dxfId="80" priority="88" operator="containsText" text="CPOS">
      <formula>NOT(ISERROR(SEARCH("CPOS",B48)))</formula>
    </cfRule>
  </conditionalFormatting>
  <conditionalFormatting sqref="B53">
    <cfRule type="containsText" dxfId="79" priority="73" operator="containsText" text="PESQUISA DE MERCADO">
      <formula>NOT(ISERROR(SEARCH("PESQUISA DE MERCADO",B53)))</formula>
    </cfRule>
    <cfRule type="containsText" dxfId="78" priority="74" operator="containsText" text="CPU">
      <formula>NOT(ISERROR(SEARCH("CPU",B53)))</formula>
    </cfRule>
    <cfRule type="containsText" dxfId="77" priority="75" operator="containsText" text="LICITADO">
      <formula>NOT(ISERROR(SEARCH("LICITADO",B53)))</formula>
    </cfRule>
    <cfRule type="containsText" dxfId="76" priority="76" operator="containsText" text="OUTROS">
      <formula>NOT(ISERROR(SEARCH("OUTROS",B53)))</formula>
    </cfRule>
    <cfRule type="containsText" dxfId="75" priority="77" operator="containsText" text="SINAPI">
      <formula>NOT(ISERROR(SEARCH("SINAPI",B53)))</formula>
    </cfRule>
    <cfRule type="containsText" dxfId="74" priority="78" operator="containsText" text="SIURB-INFRA">
      <formula>NOT(ISERROR(SEARCH("SIURB-INFRA",B53)))</formula>
    </cfRule>
    <cfRule type="containsText" dxfId="73" priority="79" operator="containsText" text="SIURB-EDIF">
      <formula>NOT(ISERROR(SEARCH("SIURB-EDIF",B53)))</formula>
    </cfRule>
    <cfRule type="containsText" dxfId="72" priority="80" operator="containsText" text="CPOS">
      <formula>NOT(ISERROR(SEARCH("CPOS",B53)))</formula>
    </cfRule>
  </conditionalFormatting>
  <conditionalFormatting sqref="B58">
    <cfRule type="containsText" dxfId="71" priority="65" operator="containsText" text="PESQUISA DE MERCADO">
      <formula>NOT(ISERROR(SEARCH("PESQUISA DE MERCADO",B58)))</formula>
    </cfRule>
    <cfRule type="containsText" dxfId="70" priority="66" operator="containsText" text="CPU">
      <formula>NOT(ISERROR(SEARCH("CPU",B58)))</formula>
    </cfRule>
    <cfRule type="containsText" dxfId="69" priority="67" operator="containsText" text="LICITADO">
      <formula>NOT(ISERROR(SEARCH("LICITADO",B58)))</formula>
    </cfRule>
    <cfRule type="containsText" dxfId="68" priority="68" operator="containsText" text="OUTROS">
      <formula>NOT(ISERROR(SEARCH("OUTROS",B58)))</formula>
    </cfRule>
    <cfRule type="containsText" dxfId="67" priority="69" operator="containsText" text="SINAPI">
      <formula>NOT(ISERROR(SEARCH("SINAPI",B58)))</formula>
    </cfRule>
    <cfRule type="containsText" dxfId="66" priority="70" operator="containsText" text="SIURB-INFRA">
      <formula>NOT(ISERROR(SEARCH("SIURB-INFRA",B58)))</formula>
    </cfRule>
    <cfRule type="containsText" dxfId="65" priority="71" operator="containsText" text="SIURB-EDIF">
      <formula>NOT(ISERROR(SEARCH("SIURB-EDIF",B58)))</formula>
    </cfRule>
    <cfRule type="containsText" dxfId="64" priority="72" operator="containsText" text="CPOS">
      <formula>NOT(ISERROR(SEARCH("CPOS",B58)))</formula>
    </cfRule>
  </conditionalFormatting>
  <conditionalFormatting sqref="B57">
    <cfRule type="containsText" dxfId="63" priority="57" operator="containsText" text="PESQUISA DE MERCADO">
      <formula>NOT(ISERROR(SEARCH("PESQUISA DE MERCADO",B57)))</formula>
    </cfRule>
    <cfRule type="containsText" dxfId="62" priority="58" operator="containsText" text="CPU">
      <formula>NOT(ISERROR(SEARCH("CPU",B57)))</formula>
    </cfRule>
    <cfRule type="containsText" dxfId="61" priority="59" operator="containsText" text="LICITADO">
      <formula>NOT(ISERROR(SEARCH("LICITADO",B57)))</formula>
    </cfRule>
    <cfRule type="containsText" dxfId="60" priority="60" operator="containsText" text="OUTROS">
      <formula>NOT(ISERROR(SEARCH("OUTROS",B57)))</formula>
    </cfRule>
    <cfRule type="containsText" dxfId="59" priority="61" operator="containsText" text="SINAPI">
      <formula>NOT(ISERROR(SEARCH("SINAPI",B57)))</formula>
    </cfRule>
    <cfRule type="containsText" dxfId="58" priority="62" operator="containsText" text="SIURB-INFRA">
      <formula>NOT(ISERROR(SEARCH("SIURB-INFRA",B57)))</formula>
    </cfRule>
    <cfRule type="containsText" dxfId="57" priority="63" operator="containsText" text="SIURB-EDIF">
      <formula>NOT(ISERROR(SEARCH("SIURB-EDIF",B57)))</formula>
    </cfRule>
    <cfRule type="containsText" dxfId="56" priority="64" operator="containsText" text="CPOS">
      <formula>NOT(ISERROR(SEARCH("CPOS",B57)))</formula>
    </cfRule>
  </conditionalFormatting>
  <conditionalFormatting sqref="B16:B21">
    <cfRule type="containsText" dxfId="55" priority="49" operator="containsText" text="PESQUISA DE MERCADO">
      <formula>NOT(ISERROR(SEARCH("PESQUISA DE MERCADO",B16)))</formula>
    </cfRule>
    <cfRule type="containsText" dxfId="54" priority="50" operator="containsText" text="CPU">
      <formula>NOT(ISERROR(SEARCH("CPU",B16)))</formula>
    </cfRule>
    <cfRule type="containsText" dxfId="53" priority="51" operator="containsText" text="LICITADO">
      <formula>NOT(ISERROR(SEARCH("LICITADO",B16)))</formula>
    </cfRule>
    <cfRule type="containsText" dxfId="52" priority="52" operator="containsText" text="OUTROS">
      <formula>NOT(ISERROR(SEARCH("OUTROS",B16)))</formula>
    </cfRule>
    <cfRule type="containsText" dxfId="51" priority="53" operator="containsText" text="SINAPI">
      <formula>NOT(ISERROR(SEARCH("SINAPI",B16)))</formula>
    </cfRule>
    <cfRule type="containsText" dxfId="50" priority="54" operator="containsText" text="SIURB-INFRA">
      <formula>NOT(ISERROR(SEARCH("SIURB-INFRA",B16)))</formula>
    </cfRule>
    <cfRule type="containsText" dxfId="49" priority="55" operator="containsText" text="SIURB-EDIF">
      <formula>NOT(ISERROR(SEARCH("SIURB-EDIF",B16)))</formula>
    </cfRule>
    <cfRule type="containsText" dxfId="48" priority="56" operator="containsText" text="CDHU">
      <formula>NOT(ISERROR(SEARCH("CDHU",B16)))</formula>
    </cfRule>
  </conditionalFormatting>
  <conditionalFormatting sqref="B23:B25">
    <cfRule type="containsText" dxfId="47" priority="41" operator="containsText" text="PESQUISA DE MERCADO">
      <formula>NOT(ISERROR(SEARCH("PESQUISA DE MERCADO",B23)))</formula>
    </cfRule>
    <cfRule type="containsText" dxfId="46" priority="42" operator="containsText" text="CPU">
      <formula>NOT(ISERROR(SEARCH("CPU",B23)))</formula>
    </cfRule>
    <cfRule type="containsText" dxfId="45" priority="43" operator="containsText" text="LICITADO">
      <formula>NOT(ISERROR(SEARCH("LICITADO",B23)))</formula>
    </cfRule>
    <cfRule type="containsText" dxfId="44" priority="44" operator="containsText" text="OUTROS">
      <formula>NOT(ISERROR(SEARCH("OUTROS",B23)))</formula>
    </cfRule>
    <cfRule type="containsText" dxfId="43" priority="45" operator="containsText" text="SINAPI">
      <formula>NOT(ISERROR(SEARCH("SINAPI",B23)))</formula>
    </cfRule>
    <cfRule type="containsText" dxfId="42" priority="46" operator="containsText" text="SIURB-INFRA">
      <formula>NOT(ISERROR(SEARCH("SIURB-INFRA",B23)))</formula>
    </cfRule>
    <cfRule type="containsText" dxfId="41" priority="47" operator="containsText" text="SIURB-EDIF">
      <formula>NOT(ISERROR(SEARCH("SIURB-EDIF",B23)))</formula>
    </cfRule>
    <cfRule type="containsText" dxfId="40" priority="48" operator="containsText" text="CDHU">
      <formula>NOT(ISERROR(SEARCH("CDHU",B23)))</formula>
    </cfRule>
  </conditionalFormatting>
  <conditionalFormatting sqref="B28:B39">
    <cfRule type="containsText" dxfId="39" priority="33" operator="containsText" text="PESQUISA DE MERCADO">
      <formula>NOT(ISERROR(SEARCH("PESQUISA DE MERCADO",B28)))</formula>
    </cfRule>
    <cfRule type="containsText" dxfId="38" priority="34" operator="containsText" text="CPU">
      <formula>NOT(ISERROR(SEARCH("CPU",B28)))</formula>
    </cfRule>
    <cfRule type="containsText" dxfId="37" priority="35" operator="containsText" text="LICITADO">
      <formula>NOT(ISERROR(SEARCH("LICITADO",B28)))</formula>
    </cfRule>
    <cfRule type="containsText" dxfId="36" priority="36" operator="containsText" text="OUTROS">
      <formula>NOT(ISERROR(SEARCH("OUTROS",B28)))</formula>
    </cfRule>
    <cfRule type="containsText" dxfId="35" priority="37" operator="containsText" text="SINAPI">
      <formula>NOT(ISERROR(SEARCH("SINAPI",B28)))</formula>
    </cfRule>
    <cfRule type="containsText" dxfId="34" priority="38" operator="containsText" text="SIURB-INFRA">
      <formula>NOT(ISERROR(SEARCH("SIURB-INFRA",B28)))</formula>
    </cfRule>
    <cfRule type="containsText" dxfId="33" priority="39" operator="containsText" text="SIURB-EDIF">
      <formula>NOT(ISERROR(SEARCH("SIURB-EDIF",B28)))</formula>
    </cfRule>
    <cfRule type="containsText" dxfId="32" priority="40" operator="containsText" text="CDHU">
      <formula>NOT(ISERROR(SEARCH("CDHU",B28)))</formula>
    </cfRule>
  </conditionalFormatting>
  <conditionalFormatting sqref="B41:B43">
    <cfRule type="containsText" dxfId="31" priority="25" operator="containsText" text="PESQUISA DE MERCADO">
      <formula>NOT(ISERROR(SEARCH("PESQUISA DE MERCADO",B41)))</formula>
    </cfRule>
    <cfRule type="containsText" dxfId="30" priority="26" operator="containsText" text="CPU">
      <formula>NOT(ISERROR(SEARCH("CPU",B41)))</formula>
    </cfRule>
    <cfRule type="containsText" dxfId="29" priority="27" operator="containsText" text="LICITADO">
      <formula>NOT(ISERROR(SEARCH("LICITADO",B41)))</formula>
    </cfRule>
    <cfRule type="containsText" dxfId="28" priority="28" operator="containsText" text="OUTROS">
      <formula>NOT(ISERROR(SEARCH("OUTROS",B41)))</formula>
    </cfRule>
    <cfRule type="containsText" dxfId="27" priority="29" operator="containsText" text="SINAPI">
      <formula>NOT(ISERROR(SEARCH("SINAPI",B41)))</formula>
    </cfRule>
    <cfRule type="containsText" dxfId="26" priority="30" operator="containsText" text="SIURB-INFRA">
      <formula>NOT(ISERROR(SEARCH("SIURB-INFRA",B41)))</formula>
    </cfRule>
    <cfRule type="containsText" dxfId="25" priority="31" operator="containsText" text="SIURB-EDIF">
      <formula>NOT(ISERROR(SEARCH("SIURB-EDIF",B41)))</formula>
    </cfRule>
    <cfRule type="containsText" dxfId="24" priority="32" operator="containsText" text="CDHU">
      <formula>NOT(ISERROR(SEARCH("CDHU",B41)))</formula>
    </cfRule>
  </conditionalFormatting>
  <conditionalFormatting sqref="B45:B46">
    <cfRule type="containsText" dxfId="23" priority="17" operator="containsText" text="PESQUISA DE MERCADO">
      <formula>NOT(ISERROR(SEARCH("PESQUISA DE MERCADO",B45)))</formula>
    </cfRule>
    <cfRule type="containsText" dxfId="22" priority="18" operator="containsText" text="CPU">
      <formula>NOT(ISERROR(SEARCH("CPU",B45)))</formula>
    </cfRule>
    <cfRule type="containsText" dxfId="21" priority="19" operator="containsText" text="LICITADO">
      <formula>NOT(ISERROR(SEARCH("LICITADO",B45)))</formula>
    </cfRule>
    <cfRule type="containsText" dxfId="20" priority="20" operator="containsText" text="OUTROS">
      <formula>NOT(ISERROR(SEARCH("OUTROS",B45)))</formula>
    </cfRule>
    <cfRule type="containsText" dxfId="19" priority="21" operator="containsText" text="SINAPI">
      <formula>NOT(ISERROR(SEARCH("SINAPI",B45)))</formula>
    </cfRule>
    <cfRule type="containsText" dxfId="18" priority="22" operator="containsText" text="SIURB-INFRA">
      <formula>NOT(ISERROR(SEARCH("SIURB-INFRA",B45)))</formula>
    </cfRule>
    <cfRule type="containsText" dxfId="17" priority="23" operator="containsText" text="SIURB-EDIF">
      <formula>NOT(ISERROR(SEARCH("SIURB-EDIF",B45)))</formula>
    </cfRule>
    <cfRule type="containsText" dxfId="16" priority="24" operator="containsText" text="CDHU">
      <formula>NOT(ISERROR(SEARCH("CDHU",B45)))</formula>
    </cfRule>
  </conditionalFormatting>
  <conditionalFormatting sqref="B49:B52">
    <cfRule type="containsText" dxfId="15" priority="9" operator="containsText" text="PESQUISA DE MERCADO">
      <formula>NOT(ISERROR(SEARCH("PESQUISA DE MERCADO",B49)))</formula>
    </cfRule>
    <cfRule type="containsText" dxfId="14" priority="10" operator="containsText" text="CPU">
      <formula>NOT(ISERROR(SEARCH("CPU",B49)))</formula>
    </cfRule>
    <cfRule type="containsText" dxfId="13" priority="11" operator="containsText" text="LICITADO">
      <formula>NOT(ISERROR(SEARCH("LICITADO",B49)))</formula>
    </cfRule>
    <cfRule type="containsText" dxfId="12" priority="12" operator="containsText" text="OUTROS">
      <formula>NOT(ISERROR(SEARCH("OUTROS",B49)))</formula>
    </cfRule>
    <cfRule type="containsText" dxfId="11" priority="13" operator="containsText" text="SINAPI">
      <formula>NOT(ISERROR(SEARCH("SINAPI",B49)))</formula>
    </cfRule>
    <cfRule type="containsText" dxfId="10" priority="14" operator="containsText" text="SIURB-INFRA">
      <formula>NOT(ISERROR(SEARCH("SIURB-INFRA",B49)))</formula>
    </cfRule>
    <cfRule type="containsText" dxfId="9" priority="15" operator="containsText" text="SIURB-EDIF">
      <formula>NOT(ISERROR(SEARCH("SIURB-EDIF",B49)))</formula>
    </cfRule>
    <cfRule type="containsText" dxfId="8" priority="16" operator="containsText" text="CDHU">
      <formula>NOT(ISERROR(SEARCH("CDHU",B49)))</formula>
    </cfRule>
  </conditionalFormatting>
  <conditionalFormatting sqref="B54:B56">
    <cfRule type="containsText" dxfId="7" priority="1" operator="containsText" text="PESQUISA DE MERCADO">
      <formula>NOT(ISERROR(SEARCH("PESQUISA DE MERCADO",B54)))</formula>
    </cfRule>
    <cfRule type="containsText" dxfId="6" priority="2" operator="containsText" text="CPU">
      <formula>NOT(ISERROR(SEARCH("CPU",B54)))</formula>
    </cfRule>
    <cfRule type="containsText" dxfId="5" priority="3" operator="containsText" text="LICITADO">
      <formula>NOT(ISERROR(SEARCH("LICITADO",B54)))</formula>
    </cfRule>
    <cfRule type="containsText" dxfId="4" priority="4" operator="containsText" text="OUTROS">
      <formula>NOT(ISERROR(SEARCH("OUTROS",B54)))</formula>
    </cfRule>
    <cfRule type="containsText" dxfId="3" priority="5" operator="containsText" text="SINAPI">
      <formula>NOT(ISERROR(SEARCH("SINAPI",B54)))</formula>
    </cfRule>
    <cfRule type="containsText" dxfId="2" priority="6" operator="containsText" text="SIURB-INFRA">
      <formula>NOT(ISERROR(SEARCH("SIURB-INFRA",B54)))</formula>
    </cfRule>
    <cfRule type="containsText" dxfId="1" priority="7" operator="containsText" text="SIURB-EDIF">
      <formula>NOT(ISERROR(SEARCH("SIURB-EDIF",B54)))</formula>
    </cfRule>
    <cfRule type="containsText" dxfId="0" priority="8" operator="containsText" text="CDHU">
      <formula>NOT(ISERROR(SEARCH("CDHU",B54)))</formula>
    </cfRule>
  </conditionalFormatting>
  <dataValidations count="3">
    <dataValidation type="list" allowBlank="1" showInputMessage="1" showErrorMessage="1" sqref="B16:B21 B23:B25 B28:B39 B41:B43 B45:B46 B49:B52 B54:B56" xr:uid="{3F5DC0F7-6EBA-45CA-9764-F67C8986BFE8}">
      <formula1>"CDHU,SIURB-EDIF,SIURB-INFRA,SINAPI,OUTROS,LICITADO,PESQUISA DE MARCADO,CPU"</formula1>
    </dataValidation>
    <dataValidation type="list" allowBlank="1" showInputMessage="1" showErrorMessage="1" sqref="B47:B48 B59 B26 B57" xr:uid="{13152D7E-AFCB-4D25-A8A4-743F10CC690A}">
      <formula1>"CPOS,SIURB-EDIF,SIURB-INFRA,SINAPI,OUTROS,LICITADO,PESQUISA DE MARCADO,CPU"</formula1>
    </dataValidation>
    <dataValidation allowBlank="1" showErrorMessage="1" errorTitle="EXCESSO DE CARACTERES" error="Esta célula está configurada para aceitar o máximo de 70 caracteres. Por gentileza, revise o texte e remova o excesso de caracteres." sqref="F15:H15 F22:H22 F23:G26 F27:H27 F16:G21 F40:H40 F41:G43 F44:H44 F28:G39 F53:H59 F45:G52 D15:D59" xr:uid="{E0EAB235-55F6-4CFE-9668-8951DE53A17F}"/>
  </dataValidations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5BAD3-DD9C-475A-AB5D-ED17534C9B20}">
  <dimension ref="A1:N12"/>
  <sheetViews>
    <sheetView showGridLines="0" zoomScaleNormal="100" zoomScaleSheetLayoutView="115" workbookViewId="0">
      <selection activeCell="B13" sqref="B13"/>
    </sheetView>
  </sheetViews>
  <sheetFormatPr defaultRowHeight="15" x14ac:dyDescent="0.25"/>
  <cols>
    <col min="3" max="3" width="2.7109375" customWidth="1"/>
    <col min="6" max="6" width="2.85546875" customWidth="1"/>
    <col min="8" max="8" width="9.140625" customWidth="1"/>
    <col min="9" max="9" width="2.140625" customWidth="1"/>
    <col min="12" max="12" width="2.85546875" customWidth="1"/>
  </cols>
  <sheetData>
    <row r="1" spans="1:14" ht="21" x14ac:dyDescent="0.35">
      <c r="A1" s="461" t="s">
        <v>123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</row>
    <row r="3" spans="1:14" ht="18.75" x14ac:dyDescent="0.25">
      <c r="A3" s="460" t="s">
        <v>122</v>
      </c>
      <c r="B3" s="460"/>
      <c r="D3" s="460" t="s">
        <v>116</v>
      </c>
      <c r="E3" s="460"/>
      <c r="G3" s="460" t="s">
        <v>119</v>
      </c>
      <c r="H3" s="460"/>
      <c r="J3" s="460" t="s">
        <v>121</v>
      </c>
      <c r="K3" s="460"/>
      <c r="M3" s="460" t="s">
        <v>120</v>
      </c>
      <c r="N3" s="460"/>
    </row>
    <row r="4" spans="1:14" ht="18.75" x14ac:dyDescent="0.25">
      <c r="A4" s="460" t="s">
        <v>115</v>
      </c>
      <c r="B4" s="460"/>
      <c r="D4" s="460" t="s">
        <v>115</v>
      </c>
      <c r="E4" s="460"/>
      <c r="G4" s="460" t="s">
        <v>115</v>
      </c>
      <c r="H4" s="460"/>
      <c r="J4" s="460" t="s">
        <v>115</v>
      </c>
      <c r="K4" s="460"/>
      <c r="M4" s="460" t="s">
        <v>115</v>
      </c>
      <c r="N4" s="460"/>
    </row>
    <row r="5" spans="1:14" ht="45" x14ac:dyDescent="0.25">
      <c r="A5" s="143" t="s">
        <v>117</v>
      </c>
      <c r="B5" s="143" t="s">
        <v>118</v>
      </c>
      <c r="D5" s="143" t="s">
        <v>117</v>
      </c>
      <c r="E5" s="143" t="s">
        <v>118</v>
      </c>
      <c r="G5" s="143" t="s">
        <v>117</v>
      </c>
      <c r="H5" s="143" t="s">
        <v>118</v>
      </c>
      <c r="J5" s="143" t="s">
        <v>117</v>
      </c>
      <c r="K5" s="143" t="s">
        <v>118</v>
      </c>
      <c r="M5" s="143" t="s">
        <v>117</v>
      </c>
      <c r="N5" s="143" t="s">
        <v>118</v>
      </c>
    </row>
    <row r="6" spans="1:14" x14ac:dyDescent="0.25">
      <c r="A6" s="144">
        <v>0.79069767441860461</v>
      </c>
      <c r="B6" s="144">
        <v>0.20930232558139533</v>
      </c>
      <c r="D6" s="144">
        <v>0.94</v>
      </c>
      <c r="E6" s="144">
        <v>0.06</v>
      </c>
      <c r="G6" s="145">
        <v>0.95499999999999996</v>
      </c>
      <c r="H6" s="145">
        <v>4.4999999999999998E-2</v>
      </c>
      <c r="J6" s="144">
        <v>0.21621621621621623</v>
      </c>
      <c r="K6" s="144">
        <v>0.78378378378378377</v>
      </c>
      <c r="M6" s="144">
        <v>0.97</v>
      </c>
      <c r="N6" s="144">
        <v>0.03</v>
      </c>
    </row>
    <row r="8" spans="1:14" ht="21" x14ac:dyDescent="0.35">
      <c r="A8" s="461" t="s">
        <v>124</v>
      </c>
      <c r="B8" s="461"/>
      <c r="C8" s="461"/>
      <c r="D8" s="461"/>
      <c r="E8" s="461"/>
      <c r="F8" s="461"/>
      <c r="G8" s="461"/>
      <c r="H8" s="461"/>
      <c r="I8" s="461"/>
      <c r="J8" s="461"/>
      <c r="K8" s="461"/>
      <c r="L8" s="461"/>
      <c r="M8" s="461"/>
      <c r="N8" s="461"/>
    </row>
    <row r="10" spans="1:14" ht="18.75" x14ac:dyDescent="0.25">
      <c r="G10" s="460" t="s">
        <v>115</v>
      </c>
      <c r="H10" s="460"/>
    </row>
    <row r="11" spans="1:14" ht="45" x14ac:dyDescent="0.25">
      <c r="G11" s="143" t="s">
        <v>117</v>
      </c>
      <c r="H11" s="143" t="s">
        <v>118</v>
      </c>
    </row>
    <row r="12" spans="1:14" x14ac:dyDescent="0.25">
      <c r="G12" s="144">
        <f>AVERAGE(A6,D6,G6,J6,M6)</f>
        <v>0.77438277812696421</v>
      </c>
      <c r="H12" s="144">
        <f>AVERAGE(B6,E6,H6,K6,N6)</f>
        <v>0.22561722187303582</v>
      </c>
    </row>
  </sheetData>
  <mergeCells count="13">
    <mergeCell ref="A3:B3"/>
    <mergeCell ref="A4:B4"/>
    <mergeCell ref="A1:N1"/>
    <mergeCell ref="A8:N8"/>
    <mergeCell ref="G10:H10"/>
    <mergeCell ref="D3:E3"/>
    <mergeCell ref="D4:E4"/>
    <mergeCell ref="G3:H3"/>
    <mergeCell ref="G4:H4"/>
    <mergeCell ref="M3:N3"/>
    <mergeCell ref="M4:N4"/>
    <mergeCell ref="J3:K3"/>
    <mergeCell ref="J4:K4"/>
  </mergeCells>
  <pageMargins left="0.511811024" right="0.511811024" top="0.78740157499999996" bottom="0.78740157499999996" header="0.31496062000000002" footer="0.31496062000000002"/>
  <pageSetup paperSize="9" orientation="landscape" horizontalDpi="4294967293" verticalDpi="4294967293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A7723-594D-466F-964E-2A8E3CCDE4C3}">
  <dimension ref="A1:A7"/>
  <sheetViews>
    <sheetView workbookViewId="0">
      <selection activeCell="A3" sqref="A3"/>
    </sheetView>
  </sheetViews>
  <sheetFormatPr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71</v>
      </c>
    </row>
    <row r="6" spans="1:1" x14ac:dyDescent="0.25">
      <c r="A6" t="s">
        <v>69</v>
      </c>
    </row>
    <row r="7" spans="1:1" x14ac:dyDescent="0.25">
      <c r="A7" t="s">
        <v>70</v>
      </c>
    </row>
  </sheetData>
  <customSheetViews>
    <customSheetView guid="{0CCF26D2-015A-48BB-A932-E67ED632CE05}" state="hidden">
      <selection activeCell="A3" sqref="A3"/>
      <pageMargins left="0.511811024" right="0.511811024" top="0.78740157499999996" bottom="0.78740157499999996" header="0.31496062000000002" footer="0.31496062000000002"/>
    </customSheetView>
    <customSheetView guid="{139CDC34-A2AE-4FB8-A6BF-3FCAEDE2A712}" state="hidden">
      <selection activeCell="A3" sqref="A3"/>
      <pageMargins left="0.511811024" right="0.511811024" top="0.78740157499999996" bottom="0.78740157499999996" header="0.31496062000000002" footer="0.31496062000000002"/>
    </customSheetView>
    <customSheetView guid="{EC1863A0-3B45-43E6-81CD-D9608D52C52A}" state="hidden">
      <selection activeCell="A3" sqref="A3"/>
      <pageMargins left="0.511811024" right="0.511811024" top="0.78740157499999996" bottom="0.78740157499999996" header="0.31496062000000002" footer="0.31496062000000002"/>
    </customSheetView>
  </customSheetView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3</vt:i4>
      </vt:variant>
    </vt:vector>
  </HeadingPairs>
  <TitlesOfParts>
    <vt:vector size="14" baseType="lpstr">
      <vt:lpstr>Capa</vt:lpstr>
      <vt:lpstr>RESUMO</vt:lpstr>
      <vt:lpstr>ARQ P1 E P4</vt:lpstr>
      <vt:lpstr>CIVIL P1</vt:lpstr>
      <vt:lpstr>CIVIL P4</vt:lpstr>
      <vt:lpstr>TELECOM</vt:lpstr>
      <vt:lpstr>ELETRICA</vt:lpstr>
      <vt:lpstr>FONTES</vt:lpstr>
      <vt:lpstr>Planilha1</vt:lpstr>
      <vt:lpstr>HH</vt:lpstr>
      <vt:lpstr>BDI</vt:lpstr>
      <vt:lpstr>BDI!Area_de_impressao</vt:lpstr>
      <vt:lpstr>RESUMO!Area_de_impressao</vt:lpstr>
      <vt:lpstr>RESUMO!Titulos_de_impressao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Planilha quantitativa</dc:title>
  <dc:creator>DI CIVIL</dc:creator>
  <cp:lastModifiedBy>Ronaldo Almeida da Silva</cp:lastModifiedBy>
  <cp:lastPrinted>2021-01-14T18:53:44Z</cp:lastPrinted>
  <dcterms:created xsi:type="dcterms:W3CDTF">2014-10-22T18:59:34Z</dcterms:created>
  <dcterms:modified xsi:type="dcterms:W3CDTF">2021-02-24T20:02:27Z</dcterms:modified>
</cp:coreProperties>
</file>